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V:\air\Rules\Judy Rand\Consumer Products\2018 Model\Calculations\"/>
    </mc:Choice>
  </mc:AlternateContent>
  <xr:revisionPtr revIDLastSave="0" documentId="13_ncr:1_{EC248017-E375-4A54-A016-CBF053C83A64}" xr6:coauthVersionLast="36" xr6:coauthVersionMax="36" xr10:uidLastSave="{00000000-0000-0000-0000-000000000000}"/>
  <bookViews>
    <workbookView xWindow="0" yWindow="0" windowWidth="15360" windowHeight="8730" tabRatio="945" xr2:uid="{00000000-000D-0000-FFFF-FFFF00000000}"/>
  </bookViews>
  <sheets>
    <sheet name="CP Reductions" sheetId="1" r:id="rId1"/>
    <sheet name="CP CE" sheetId="10" r:id="rId2"/>
    <sheet name="CP Reductions by Category" sheetId="12" r:id="rId3"/>
    <sheet name="CP Reductions by State" sheetId="9" r:id="rId4"/>
    <sheet name="CARB 2013" sheetId="6" r:id="rId5"/>
    <sheet name="CARB 2010" sheetId="5" r:id="rId6"/>
    <sheet name="CARB 2009" sheetId="4" r:id="rId7"/>
    <sheet name="CARB 2008" sheetId="3" r:id="rId8"/>
    <sheet name="Population" sheetId="2" r:id="rId9"/>
    <sheet name="Type A Areas" sheetId="7" r:id="rId10"/>
  </sheets>
  <definedNames>
    <definedName name="_xlnm.Print_Area" localSheetId="1">'CP CE'!$A$1:$K$96</definedName>
    <definedName name="_xlnm.Print_Area" localSheetId="0">'CP Reductions'!$A$1:$K$68</definedName>
    <definedName name="_xlnm.Print_Area" localSheetId="3">'CP Reductions by State'!$A$1:$AI$20</definedName>
    <definedName name="_xlnm.Print_Titles" localSheetId="1">'CP CE'!$4:$4</definedName>
    <definedName name="_xlnm.Print_Titles" localSheetId="0">'CP Reductions'!$4:$4</definedName>
    <definedName name="_xlnm.Print_Titles" localSheetId="3">'CP Reductions by State'!$A:$A,'CP Reductions by State'!$1:$3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12" l="1"/>
  <c r="N16" i="9" l="1"/>
  <c r="N15" i="9"/>
  <c r="N14" i="9"/>
  <c r="N13" i="9"/>
  <c r="N12" i="9"/>
  <c r="N11" i="9"/>
  <c r="N10" i="9"/>
  <c r="N9" i="9"/>
  <c r="N8" i="9"/>
  <c r="N7" i="9"/>
  <c r="N6" i="9"/>
  <c r="N5" i="9"/>
  <c r="N4" i="9"/>
  <c r="I90" i="10" l="1"/>
  <c r="I5" i="10" l="1"/>
  <c r="H5" i="10"/>
  <c r="J5" i="10" l="1"/>
  <c r="H9" i="1" l="1"/>
  <c r="I9" i="1"/>
  <c r="J9" i="1" l="1"/>
  <c r="J60" i="1"/>
  <c r="I59" i="1"/>
  <c r="J59" i="1" s="1"/>
  <c r="H59" i="1"/>
  <c r="I54" i="1"/>
  <c r="J54" i="1" s="1"/>
  <c r="H54" i="1"/>
  <c r="J53" i="1"/>
  <c r="I52" i="1"/>
  <c r="H52" i="1"/>
  <c r="I51" i="1"/>
  <c r="I48" i="1"/>
  <c r="H48" i="1"/>
  <c r="J47" i="1"/>
  <c r="J46" i="1"/>
  <c r="J45" i="1"/>
  <c r="J44" i="1"/>
  <c r="J42" i="1"/>
  <c r="J41" i="1"/>
  <c r="J40" i="1"/>
  <c r="J39" i="1"/>
  <c r="J38" i="1"/>
  <c r="J29" i="1"/>
  <c r="J37" i="1"/>
  <c r="J35" i="1"/>
  <c r="J34" i="1"/>
  <c r="J33" i="1"/>
  <c r="J32" i="1"/>
  <c r="J31" i="1"/>
  <c r="J30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" i="1"/>
  <c r="K60" i="1" l="1"/>
  <c r="H61" i="1"/>
  <c r="H62" i="1" s="1"/>
  <c r="I61" i="1"/>
  <c r="I62" i="1" s="1"/>
  <c r="J48" i="1"/>
  <c r="J51" i="1"/>
  <c r="J61" i="1" s="1"/>
  <c r="J52" i="1"/>
  <c r="I11" i="10"/>
  <c r="H11" i="10"/>
  <c r="J62" i="1" l="1"/>
  <c r="J11" i="10"/>
  <c r="H78" i="10"/>
  <c r="I63" i="10"/>
  <c r="I87" i="10" s="1"/>
  <c r="I59" i="10"/>
  <c r="I86" i="10" s="1"/>
  <c r="I57" i="10"/>
  <c r="I85" i="10" s="1"/>
  <c r="I55" i="10"/>
  <c r="I84" i="10" s="1"/>
  <c r="I45" i="10"/>
  <c r="I83" i="10" s="1"/>
  <c r="I32" i="10"/>
  <c r="I82" i="10" s="1"/>
  <c r="I6" i="10"/>
  <c r="I12" i="10" s="1"/>
  <c r="H6" i="10"/>
  <c r="J56" i="10"/>
  <c r="J66" i="10"/>
  <c r="I65" i="10"/>
  <c r="H65" i="10"/>
  <c r="I13" i="10"/>
  <c r="J44" i="10"/>
  <c r="J62" i="10"/>
  <c r="J61" i="10"/>
  <c r="J60" i="10"/>
  <c r="J58" i="10"/>
  <c r="J54" i="10"/>
  <c r="J53" i="10"/>
  <c r="J52" i="10"/>
  <c r="J50" i="10"/>
  <c r="J49" i="10"/>
  <c r="J48" i="10"/>
  <c r="J47" i="10"/>
  <c r="J46" i="10"/>
  <c r="J41" i="10"/>
  <c r="J40" i="10"/>
  <c r="J39" i="10"/>
  <c r="J38" i="10"/>
  <c r="J37" i="10"/>
  <c r="J36" i="10"/>
  <c r="J35" i="10"/>
  <c r="J34" i="10"/>
  <c r="J33" i="10"/>
  <c r="J31" i="10"/>
  <c r="J30" i="10"/>
  <c r="J29" i="10"/>
  <c r="J42" i="10"/>
  <c r="J28" i="10"/>
  <c r="J27" i="10"/>
  <c r="J24" i="10"/>
  <c r="J25" i="10"/>
  <c r="J23" i="10"/>
  <c r="J22" i="10"/>
  <c r="J21" i="10"/>
  <c r="J20" i="10"/>
  <c r="J19" i="10"/>
  <c r="J18" i="10"/>
  <c r="J17" i="10"/>
  <c r="J16" i="10"/>
  <c r="J15" i="10"/>
  <c r="I80" i="10" l="1"/>
  <c r="I14" i="10"/>
  <c r="I81" i="10" s="1"/>
  <c r="J6" i="10"/>
  <c r="J13" i="10"/>
  <c r="J65" i="10"/>
  <c r="B17" i="9"/>
  <c r="J16" i="9"/>
  <c r="G16" i="9"/>
  <c r="F16" i="9"/>
  <c r="D16" i="9"/>
  <c r="E16" i="9" s="1"/>
  <c r="J15" i="9"/>
  <c r="F15" i="9"/>
  <c r="G15" i="9" s="1"/>
  <c r="K15" i="9" s="1"/>
  <c r="D15" i="9"/>
  <c r="E15" i="9" s="1"/>
  <c r="J14" i="9"/>
  <c r="F14" i="9"/>
  <c r="G14" i="9" s="1"/>
  <c r="D14" i="9"/>
  <c r="E14" i="9" s="1"/>
  <c r="J13" i="9"/>
  <c r="F13" i="9"/>
  <c r="G13" i="9" s="1"/>
  <c r="K13" i="9" s="1"/>
  <c r="D13" i="9"/>
  <c r="E13" i="9" s="1"/>
  <c r="J12" i="9"/>
  <c r="F12" i="9"/>
  <c r="G12" i="9" s="1"/>
  <c r="K12" i="9" s="1"/>
  <c r="D12" i="9"/>
  <c r="E12" i="9" s="1"/>
  <c r="J11" i="9"/>
  <c r="F11" i="9"/>
  <c r="G11" i="9" s="1"/>
  <c r="K11" i="9" s="1"/>
  <c r="D11" i="9"/>
  <c r="E11" i="9" s="1"/>
  <c r="J10" i="9"/>
  <c r="F10" i="9"/>
  <c r="G10" i="9" s="1"/>
  <c r="K10" i="9" s="1"/>
  <c r="D10" i="9"/>
  <c r="E10" i="9" s="1"/>
  <c r="J9" i="9"/>
  <c r="F9" i="9"/>
  <c r="G9" i="9" s="1"/>
  <c r="D9" i="9"/>
  <c r="E9" i="9" s="1"/>
  <c r="J8" i="9"/>
  <c r="G8" i="9"/>
  <c r="K8" i="9" s="1"/>
  <c r="F8" i="9"/>
  <c r="D8" i="9"/>
  <c r="E8" i="9" s="1"/>
  <c r="J7" i="9"/>
  <c r="F7" i="9"/>
  <c r="G7" i="9" s="1"/>
  <c r="K7" i="9" s="1"/>
  <c r="D7" i="9"/>
  <c r="E7" i="9" s="1"/>
  <c r="J6" i="9"/>
  <c r="F6" i="9"/>
  <c r="G6" i="9" s="1"/>
  <c r="K6" i="9" s="1"/>
  <c r="D6" i="9"/>
  <c r="E6" i="9" s="1"/>
  <c r="J5" i="9"/>
  <c r="F5" i="9"/>
  <c r="G5" i="9" s="1"/>
  <c r="K5" i="9" s="1"/>
  <c r="D5" i="9"/>
  <c r="E5" i="9" s="1"/>
  <c r="J4" i="9"/>
  <c r="F4" i="9"/>
  <c r="G4" i="9" s="1"/>
  <c r="K4" i="9" s="1"/>
  <c r="D4" i="9"/>
  <c r="L10" i="9" l="1"/>
  <c r="M10" i="9" s="1"/>
  <c r="O10" i="9"/>
  <c r="L6" i="9"/>
  <c r="M6" i="9" s="1"/>
  <c r="O6" i="9"/>
  <c r="H14" i="9"/>
  <c r="I14" i="9" s="1"/>
  <c r="K14" i="9"/>
  <c r="L12" i="9"/>
  <c r="M12" i="9" s="1"/>
  <c r="O12" i="9"/>
  <c r="O7" i="9"/>
  <c r="L7" i="9"/>
  <c r="M7" i="9" s="1"/>
  <c r="O15" i="9"/>
  <c r="L15" i="9"/>
  <c r="M15" i="9" s="1"/>
  <c r="O5" i="9"/>
  <c r="L5" i="9"/>
  <c r="M5" i="9" s="1"/>
  <c r="L8" i="9"/>
  <c r="M8" i="9" s="1"/>
  <c r="O8" i="9"/>
  <c r="H16" i="9"/>
  <c r="I16" i="9" s="1"/>
  <c r="K16" i="9"/>
  <c r="O13" i="9"/>
  <c r="L13" i="9"/>
  <c r="M13" i="9" s="1"/>
  <c r="L4" i="9"/>
  <c r="O4" i="9"/>
  <c r="O11" i="9"/>
  <c r="L11" i="9"/>
  <c r="M11" i="9" s="1"/>
  <c r="K9" i="9"/>
  <c r="K17" i="9" s="1"/>
  <c r="H6" i="9"/>
  <c r="I6" i="9" s="1"/>
  <c r="H10" i="9"/>
  <c r="I10" i="9" s="1"/>
  <c r="H8" i="9"/>
  <c r="I8" i="9" s="1"/>
  <c r="H12" i="9"/>
  <c r="I12" i="9" s="1"/>
  <c r="I89" i="10"/>
  <c r="H15" i="9"/>
  <c r="I15" i="9" s="1"/>
  <c r="H13" i="9"/>
  <c r="I13" i="9" s="1"/>
  <c r="H7" i="9"/>
  <c r="I7" i="9" s="1"/>
  <c r="H11" i="9"/>
  <c r="I11" i="9" s="1"/>
  <c r="H5" i="9"/>
  <c r="I5" i="9" s="1"/>
  <c r="H9" i="9"/>
  <c r="I9" i="9" s="1"/>
  <c r="H4" i="9"/>
  <c r="D17" i="9"/>
  <c r="E4" i="9"/>
  <c r="E17" i="9" s="1"/>
  <c r="S11" i="9" l="1"/>
  <c r="P11" i="9"/>
  <c r="P4" i="9"/>
  <c r="S4" i="9"/>
  <c r="S13" i="9"/>
  <c r="P13" i="9"/>
  <c r="S15" i="9"/>
  <c r="P15" i="9"/>
  <c r="L16" i="9"/>
  <c r="M16" i="9" s="1"/>
  <c r="O16" i="9"/>
  <c r="L14" i="9"/>
  <c r="M14" i="9" s="1"/>
  <c r="O14" i="9"/>
  <c r="S10" i="9"/>
  <c r="P10" i="9"/>
  <c r="P8" i="9"/>
  <c r="S8" i="9"/>
  <c r="P12" i="9"/>
  <c r="S12" i="9"/>
  <c r="P6" i="9"/>
  <c r="S6" i="9"/>
  <c r="H17" i="9"/>
  <c r="O9" i="9"/>
  <c r="L9" i="9"/>
  <c r="M9" i="9" s="1"/>
  <c r="M4" i="9"/>
  <c r="M17" i="9" s="1"/>
  <c r="S5" i="9"/>
  <c r="P5" i="9"/>
  <c r="S7" i="9"/>
  <c r="P7" i="9"/>
  <c r="I4" i="9"/>
  <c r="I17" i="9" s="1"/>
  <c r="Y7" i="9" l="1"/>
  <c r="T7" i="9"/>
  <c r="U7" i="9" s="1"/>
  <c r="T6" i="9"/>
  <c r="U6" i="9" s="1"/>
  <c r="Y6" i="9"/>
  <c r="P14" i="9"/>
  <c r="S14" i="9"/>
  <c r="V15" i="9"/>
  <c r="Q15" i="9"/>
  <c r="W15" i="9" s="1"/>
  <c r="Q5" i="9"/>
  <c r="W5" i="9" s="1"/>
  <c r="V5" i="9"/>
  <c r="Q6" i="9"/>
  <c r="W6" i="9" s="1"/>
  <c r="V6" i="9"/>
  <c r="Y15" i="9"/>
  <c r="T15" i="9"/>
  <c r="U15" i="9" s="1"/>
  <c r="Y5" i="9"/>
  <c r="T5" i="9"/>
  <c r="U5" i="9" s="1"/>
  <c r="Y12" i="9"/>
  <c r="T12" i="9"/>
  <c r="U12" i="9" s="1"/>
  <c r="Q10" i="9"/>
  <c r="W10" i="9" s="1"/>
  <c r="V10" i="9"/>
  <c r="P16" i="9"/>
  <c r="S16" i="9"/>
  <c r="V13" i="9"/>
  <c r="Q13" i="9"/>
  <c r="W13" i="9" s="1"/>
  <c r="V11" i="9"/>
  <c r="Q11" i="9"/>
  <c r="W11" i="9" s="1"/>
  <c r="T8" i="9"/>
  <c r="U8" i="9" s="1"/>
  <c r="Y8" i="9"/>
  <c r="Y4" i="9"/>
  <c r="T4" i="9"/>
  <c r="V8" i="9"/>
  <c r="Q8" i="9"/>
  <c r="W8" i="9" s="1"/>
  <c r="Q4" i="9"/>
  <c r="V4" i="9"/>
  <c r="S9" i="9"/>
  <c r="P9" i="9"/>
  <c r="V7" i="9"/>
  <c r="Q7" i="9"/>
  <c r="W7" i="9" s="1"/>
  <c r="L17" i="9"/>
  <c r="Q12" i="9"/>
  <c r="W12" i="9" s="1"/>
  <c r="V12" i="9"/>
  <c r="T10" i="9"/>
  <c r="U10" i="9" s="1"/>
  <c r="Y10" i="9"/>
  <c r="Y13" i="9"/>
  <c r="T13" i="9"/>
  <c r="U13" i="9" s="1"/>
  <c r="Y11" i="9"/>
  <c r="T11" i="9"/>
  <c r="U11" i="9" s="1"/>
  <c r="C20" i="2"/>
  <c r="B19" i="2"/>
  <c r="C21" i="2" s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E11" i="9" l="1"/>
  <c r="AF11" i="9" s="1"/>
  <c r="Z11" i="9"/>
  <c r="W4" i="9"/>
  <c r="Z13" i="9"/>
  <c r="AE13" i="9"/>
  <c r="AF13" i="9" s="1"/>
  <c r="V9" i="9"/>
  <c r="V17" i="9" s="1"/>
  <c r="Q9" i="9"/>
  <c r="W9" i="9" s="1"/>
  <c r="P17" i="9"/>
  <c r="Z4" i="9"/>
  <c r="AE4" i="9"/>
  <c r="AF4" i="9" s="1"/>
  <c r="Y16" i="9"/>
  <c r="T16" i="9"/>
  <c r="U16" i="9" s="1"/>
  <c r="T14" i="9"/>
  <c r="U14" i="9" s="1"/>
  <c r="Y14" i="9"/>
  <c r="AE8" i="9"/>
  <c r="AF8" i="9" s="1"/>
  <c r="Z8" i="9"/>
  <c r="AE6" i="9"/>
  <c r="AF6" i="9" s="1"/>
  <c r="Z6" i="9"/>
  <c r="U4" i="9"/>
  <c r="AE5" i="9"/>
  <c r="AF5" i="9" s="1"/>
  <c r="Z5" i="9"/>
  <c r="AE10" i="9"/>
  <c r="AF10" i="9" s="1"/>
  <c r="Z10" i="9"/>
  <c r="Y9" i="9"/>
  <c r="T9" i="9"/>
  <c r="U9" i="9" s="1"/>
  <c r="S17" i="9"/>
  <c r="V16" i="9"/>
  <c r="Q16" i="9"/>
  <c r="W16" i="9" s="1"/>
  <c r="AE12" i="9"/>
  <c r="AF12" i="9" s="1"/>
  <c r="Z12" i="9"/>
  <c r="Z15" i="9"/>
  <c r="AE15" i="9"/>
  <c r="AF15" i="9" s="1"/>
  <c r="Q14" i="9"/>
  <c r="W14" i="9" s="1"/>
  <c r="V14" i="9"/>
  <c r="Z7" i="9"/>
  <c r="AE7" i="9"/>
  <c r="AF7" i="9" s="1"/>
  <c r="C19" i="2"/>
  <c r="D21" i="2"/>
  <c r="AA6" i="9" l="1"/>
  <c r="AC6" i="9" s="1"/>
  <c r="AB6" i="9"/>
  <c r="AE14" i="9"/>
  <c r="AF14" i="9" s="1"/>
  <c r="Z14" i="9"/>
  <c r="AH7" i="9"/>
  <c r="AG7" i="9"/>
  <c r="AI7" i="9" s="1"/>
  <c r="AH5" i="9"/>
  <c r="AG5" i="9"/>
  <c r="AI5" i="9" s="1"/>
  <c r="AG13" i="9"/>
  <c r="AI13" i="9" s="1"/>
  <c r="AH13" i="9"/>
  <c r="AB7" i="9"/>
  <c r="AA7" i="9"/>
  <c r="AC7" i="9" s="1"/>
  <c r="AB15" i="9"/>
  <c r="AA15" i="9"/>
  <c r="AC15" i="9" s="1"/>
  <c r="AA10" i="9"/>
  <c r="AC10" i="9" s="1"/>
  <c r="AB10" i="9"/>
  <c r="U17" i="9"/>
  <c r="AA8" i="9"/>
  <c r="AC8" i="9" s="1"/>
  <c r="AB8" i="9"/>
  <c r="AA13" i="9"/>
  <c r="AC13" i="9" s="1"/>
  <c r="AB13" i="9"/>
  <c r="AA11" i="9"/>
  <c r="AC11" i="9" s="1"/>
  <c r="AB11" i="9"/>
  <c r="AH12" i="9"/>
  <c r="AG12" i="9"/>
  <c r="AI12" i="9" s="1"/>
  <c r="AA5" i="9"/>
  <c r="AC5" i="9" s="1"/>
  <c r="AB5" i="9"/>
  <c r="AG4" i="9"/>
  <c r="AH4" i="9"/>
  <c r="Q17" i="9"/>
  <c r="AG15" i="9"/>
  <c r="AI15" i="9" s="1"/>
  <c r="AH15" i="9"/>
  <c r="AE9" i="9"/>
  <c r="AF9" i="9" s="1"/>
  <c r="Z9" i="9"/>
  <c r="AH6" i="9"/>
  <c r="AG6" i="9"/>
  <c r="AI6" i="9" s="1"/>
  <c r="AB4" i="9"/>
  <c r="AA4" i="9"/>
  <c r="AA12" i="9"/>
  <c r="AC12" i="9" s="1"/>
  <c r="AB12" i="9"/>
  <c r="AH10" i="9"/>
  <c r="AG10" i="9"/>
  <c r="AI10" i="9" s="1"/>
  <c r="T17" i="9"/>
  <c r="AG8" i="9"/>
  <c r="AI8" i="9" s="1"/>
  <c r="AH8" i="9"/>
  <c r="AE16" i="9"/>
  <c r="AF16" i="9" s="1"/>
  <c r="Z16" i="9"/>
  <c r="W17" i="9"/>
  <c r="AG11" i="9"/>
  <c r="AI11" i="9" s="1"/>
  <c r="AH11" i="9"/>
  <c r="AG16" i="9" l="1"/>
  <c r="AI16" i="9" s="1"/>
  <c r="AH16" i="9"/>
  <c r="AC4" i="9"/>
  <c r="AI4" i="9"/>
  <c r="AB9" i="9"/>
  <c r="AB17" i="9" s="1"/>
  <c r="AA9" i="9"/>
  <c r="AC9" i="9" s="1"/>
  <c r="AH9" i="9"/>
  <c r="AG9" i="9"/>
  <c r="AI9" i="9" s="1"/>
  <c r="AF17" i="9"/>
  <c r="AB14" i="9"/>
  <c r="AA14" i="9"/>
  <c r="AC14" i="9" s="1"/>
  <c r="Z17" i="9"/>
  <c r="AH14" i="9"/>
  <c r="AG14" i="9"/>
  <c r="AI14" i="9" s="1"/>
  <c r="AA16" i="9"/>
  <c r="AC16" i="9" s="1"/>
  <c r="AB16" i="9"/>
  <c r="AH17" i="9"/>
  <c r="AC17" i="9" l="1"/>
  <c r="AG17" i="9"/>
  <c r="AA17" i="9"/>
  <c r="AI17" i="9"/>
</calcChain>
</file>

<file path=xl/sharedStrings.xml><?xml version="1.0" encoding="utf-8"?>
<sst xmlns="http://schemas.openxmlformats.org/spreadsheetml/2006/main" count="678" uniqueCount="314">
  <si>
    <t>Carpet/Upholstery Cleaner</t>
  </si>
  <si>
    <t>Dusting Aid</t>
  </si>
  <si>
    <t>Fabric Protectant</t>
  </si>
  <si>
    <t>Floor Maintenance Product</t>
  </si>
  <si>
    <t>Motor Vehicle Wash</t>
  </si>
  <si>
    <t>Odor Remover/Eliminator</t>
  </si>
  <si>
    <t>Pressurized Gas Duster</t>
  </si>
  <si>
    <t>Chemically Curing</t>
  </si>
  <si>
    <t>Non-Chemically Curing</t>
  </si>
  <si>
    <t>Tire or Wheel Cleaner</t>
  </si>
  <si>
    <t>Spot Remover</t>
  </si>
  <si>
    <t>Windshield Water Repellent</t>
  </si>
  <si>
    <t>Glass Cleaner</t>
  </si>
  <si>
    <t>Penetrant</t>
  </si>
  <si>
    <t>Aerosol</t>
  </si>
  <si>
    <t>Furniture Maintenance Product</t>
  </si>
  <si>
    <t>Nonaerosol</t>
  </si>
  <si>
    <t>Metal Polish or Cleanser</t>
  </si>
  <si>
    <t>Multi-purpose Solvent &amp; Paint Thinner</t>
  </si>
  <si>
    <t>Population - 2010 Census Data</t>
  </si>
  <si>
    <t>USA</t>
  </si>
  <si>
    <t>CT</t>
  </si>
  <si>
    <t>DC</t>
  </si>
  <si>
    <t>DE</t>
  </si>
  <si>
    <t>MA</t>
  </si>
  <si>
    <t>ME</t>
  </si>
  <si>
    <t>MD</t>
  </si>
  <si>
    <t>NJ</t>
  </si>
  <si>
    <t>NH</t>
  </si>
  <si>
    <t>NY</t>
  </si>
  <si>
    <t>PA</t>
  </si>
  <si>
    <t>RI</t>
  </si>
  <si>
    <t>VA</t>
  </si>
  <si>
    <t>VT</t>
  </si>
  <si>
    <t>TOTAL:</t>
  </si>
  <si>
    <t>CA</t>
  </si>
  <si>
    <t>resident population of the United States on April 1, 2010, was 308,745,538</t>
  </si>
  <si>
    <t>Source:  https://www.census.gov/2010census/data/apportionment-data.php</t>
  </si>
  <si>
    <t xml:space="preserve">* The effective date for VOC limits and other provision affecting consumer products that are regulated under the Federal Insecticide, Fungicide and Rodenticide Act (FIFRA) (7 U.S.C. §§ 136-136y) is 12 months after the effective date set forth in regulations.  </t>
  </si>
  <si>
    <t>General Purpose Cleaner</t>
  </si>
  <si>
    <t>General Purpose Degreaser</t>
  </si>
  <si>
    <t>Heavy-duty Hand Cleaner or Soap</t>
  </si>
  <si>
    <t>0.05 grams per use</t>
  </si>
  <si>
    <t>Automotive Windshield Washer Fluid</t>
  </si>
  <si>
    <t>Personal Fragrance Product</t>
  </si>
  <si>
    <t>products with 20% or less fragrance</t>
  </si>
  <si>
    <t>products with more than 20% fragrance</t>
  </si>
  <si>
    <t>Insect Repellent (Aerosol)</t>
  </si>
  <si>
    <t>Wasp and Hornet</t>
  </si>
  <si>
    <t>Nonaerosol (ready-to-use)</t>
  </si>
  <si>
    <t>Product Category</t>
  </si>
  <si>
    <t>Product Form</t>
  </si>
  <si>
    <t>All</t>
  </si>
  <si>
    <t>***</t>
  </si>
  <si>
    <t>Sealant or Caulking Compound</t>
  </si>
  <si>
    <t>Total Emissions 2008</t>
  </si>
  <si>
    <t>22.61 tons per day</t>
  </si>
  <si>
    <t>NOTES:</t>
  </si>
  <si>
    <t>Personal Fragrance Product - Remove the "Grandfather" Clauses</t>
  </si>
  <si>
    <t>Adhesive</t>
  </si>
  <si>
    <t xml:space="preserve">Air Freshener </t>
  </si>
  <si>
    <t>Mist Spray Adhesive</t>
  </si>
  <si>
    <t>Screen Printing Adhesive</t>
  </si>
  <si>
    <t>Web Spray Adhesive</t>
  </si>
  <si>
    <t xml:space="preserve">Double Phase </t>
  </si>
  <si>
    <t>Floor Polish or Wax</t>
  </si>
  <si>
    <t>Wood Floor Wax</t>
  </si>
  <si>
    <t>Lubricant</t>
  </si>
  <si>
    <t>CA Effective Date</t>
  </si>
  <si>
    <t>Product
Form</t>
  </si>
  <si>
    <t>0.05 grams per use**</t>
  </si>
  <si>
    <t>Non- aerosol</t>
  </si>
  <si>
    <t>Total VOC Reductions 2015</t>
  </si>
  <si>
    <t>5.76 tons per day</t>
  </si>
  <si>
    <t>*  Survey emissions adjusted for market coverage,                                           Effective Dates:</t>
  </si>
  <si>
    <t>and grown to the 2008 calendar year                                                            a: 12/31/2010</t>
  </si>
  <si>
    <t>*** Omitted to protect confidentiality                                                                   d: 12/31/2014</t>
  </si>
  <si>
    <t>+  Remove “Grandfather” clauses                                                                      e: 12/31/2015</t>
  </si>
  <si>
    <t>Effective
Date</t>
  </si>
  <si>
    <t>Double Phase Aerosol
Air Freshener</t>
  </si>
  <si>
    <t>Multi-purpose Solvent
&amp; Paint Thinner</t>
  </si>
  <si>
    <t>Non-aerosol</t>
  </si>
  <si>
    <t>tier 1: 30</t>
  </si>
  <si>
    <t>tier 2:  3</t>
  </si>
  <si>
    <t>---</t>
  </si>
  <si>
    <t>Total Emissions 2009</t>
  </si>
  <si>
    <t>22.6 tons per day</t>
  </si>
  <si>
    <t>Total VOC Reductions
by end of 2013</t>
  </si>
  <si>
    <t>14.7 tons per day</t>
  </si>
  <si>
    <t>* Survey emissions adjusted for market coverage, grown to the 2009 calendar year, and rounded.</t>
  </si>
  <si>
    <t>Flying Bug Insecticide</t>
  </si>
  <si>
    <t>Furniture Maintenance
Product</t>
  </si>
  <si>
    <t>Oven or Grill Cleaner</t>
  </si>
  <si>
    <t>&gt;0.0</t>
  </si>
  <si>
    <t>Special-purpose Lubricant</t>
  </si>
  <si>
    <t>Wasp or Hornet Insecticide</t>
  </si>
  <si>
    <t>Total Emissions 2010                       21.7 tons per day</t>
  </si>
  <si>
    <t>Total VOC Reductions
Creditable Toward 2007                                                                       6.7 tons per day
SIP</t>
  </si>
  <si>
    <t>Total VOC Reductions
Creditable Toward Future                                                                   0.2 tons per day
Commitment</t>
  </si>
  <si>
    <t>*       Survey emissions adjusted for market coverage and grown to 2010 based on population</t>
  </si>
  <si>
    <t>**      Emission reductions grown to effective date based on population</t>
  </si>
  <si>
    <t>Aerosol Multi-purpose Solvent and Paint Thinner</t>
  </si>
  <si>
    <t>Total Emissions</t>
  </si>
  <si>
    <t>1.0**</t>
  </si>
  <si>
    <t>Total VOC Reductions</t>
  </si>
  <si>
    <t>0.4**</t>
  </si>
  <si>
    <t>Thinner.”</t>
  </si>
  <si>
    <t>** Numbers are rounded.</t>
  </si>
  <si>
    <t xml:space="preserve"> CA VOC Limit (percent by weight)</t>
  </si>
  <si>
    <t xml:space="preserve"> OTC VOC Limit (percent by weight)</t>
  </si>
  <si>
    <t>CARB ISOR</t>
  </si>
  <si>
    <t>Spot Remover (Dry CleanOnly)</t>
  </si>
  <si>
    <t>Spot Remover (Dry Clean Only)</t>
  </si>
  <si>
    <t>Air Basin</t>
  </si>
  <si>
    <t>Counties</t>
  </si>
  <si>
    <t>Great Basin Valleys</t>
  </si>
  <si>
    <t>Lake Tahoe</t>
  </si>
  <si>
    <t>Mountain Counties</t>
  </si>
  <si>
    <t>Northeast Plateau</t>
  </si>
  <si>
    <t>North Coast</t>
  </si>
  <si>
    <t>Sacramento Valley</t>
  </si>
  <si>
    <t>Shasta</t>
  </si>
  <si>
    <t>Type A (Freeze Zones)</t>
  </si>
  <si>
    <t>% of US</t>
  </si>
  <si>
    <t xml:space="preserve">OTR to CA ratio = </t>
  </si>
  <si>
    <t>Population</t>
  </si>
  <si>
    <t>OTC:</t>
  </si>
  <si>
    <t>Notes:</t>
  </si>
  <si>
    <t>Proposed
VOC Standard (percent by weight)</t>
  </si>
  <si>
    <t>VOC Emissions* (tons per
day)</t>
  </si>
  <si>
    <t>VOC Reductions (tons per
day)</t>
  </si>
  <si>
    <t>*  Survey emissions adjusted for market coverage, except for aerosol “Multi-purpose Solvent” and “Paint</t>
  </si>
  <si>
    <t>Proposed VOC Limit (percent by weight)</t>
  </si>
  <si>
    <t>2008 VOC Emissions* (tons per day)</t>
  </si>
  <si>
    <t>Reductions at Effective Date
(tons per day)</t>
  </si>
  <si>
    <t>Astringent / Toner
(non-FDA regulated) a</t>
  </si>
  <si>
    <t>Carpet/Upholstery Cleanera</t>
  </si>
  <si>
    <t>Dusting Aida</t>
  </si>
  <si>
    <t>Fabric Protectanta</t>
  </si>
  <si>
    <t>Fabric Softener –
Single Use Dryer Producta</t>
  </si>
  <si>
    <t>Floor Maintenance Producta</t>
  </si>
  <si>
    <t>Floor Polish or Wax – Wood Floor Waxa</t>
  </si>
  <si>
    <t>Glass Cleanerb</t>
  </si>
  <si>
    <t>Motor Vehicle Washa</t>
  </si>
  <si>
    <t>Multi-purpose Lubricant –
excluding solid &amp; semisolidc/e</t>
  </si>
  <si>
    <t>25c</t>
  </si>
  <si>
    <t>10e</t>
  </si>
  <si>
    <t>Odor Remover/Eliminatora</t>
  </si>
  <si>
    <t>Penetrantc</t>
  </si>
  <si>
    <t>Personal Fragrance Product
(products with 20% or less fragrance)d</t>
  </si>
  <si>
    <t>+
75</t>
  </si>
  <si>
    <t>Pressurized Gas Dustera</t>
  </si>
  <si>
    <t>Chemically Curingb</t>
  </si>
  <si>
    <t>Non-Chemically
Curinga</t>
  </si>
  <si>
    <t>Spot Removera</t>
  </si>
  <si>
    <t>Tire or Wheel Cleanera</t>
  </si>
  <si>
    <t>Windshield Water Repellenta</t>
  </si>
  <si>
    <t>Proposed
VOC Limit
(percent by weight)</t>
  </si>
  <si>
    <t>2009 VOC Emissions*
(tons per day)</t>
  </si>
  <si>
    <t>Reductions
Upon
Effective
Date
(tons per day)</t>
  </si>
  <si>
    <t>12.5+</t>
  </si>
  <si>
    <t>8.4+</t>
  </si>
  <si>
    <t>3.9+</t>
  </si>
  <si>
    <t>+   Does not include emissions or reductions in the South Coast Air Basin.</t>
  </si>
  <si>
    <t>2010 VOC Emissions* (tons per day)</t>
  </si>
  <si>
    <t>Proposed VOC Limit
(weight percent)</t>
  </si>
  <si>
    <t>VOC Reduction** (tons per day)</t>
  </si>
  <si>
    <t>0.06+</t>
  </si>
  <si>
    <t>3.73+</t>
  </si>
  <si>
    <t>0.14+</t>
  </si>
  <si>
    <t>+          Products subject to FIFRA and DPR registration requirement given an extra year to complete the registration process</t>
  </si>
  <si>
    <t>CA Phase I 1990</t>
  </si>
  <si>
    <t>CA Phase II 1991</t>
  </si>
  <si>
    <t>CA MM II</t>
  </si>
  <si>
    <t>Other than Type A (Non Freeze Zones)</t>
  </si>
  <si>
    <t>Del Norte</t>
  </si>
  <si>
    <t>Trinity</t>
  </si>
  <si>
    <t>Notes</t>
  </si>
  <si>
    <r>
      <t>1.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Sources:  CARB Initial Statements of Reasons 1990, 1991, 2006, 2008, 2009, 2010, 2012 and 2013</t>
    </r>
  </si>
  <si>
    <t>El Dorado,</t>
  </si>
  <si>
    <t>Amador,</t>
  </si>
  <si>
    <t>Calaveras,</t>
  </si>
  <si>
    <t>Mariposa,</t>
  </si>
  <si>
    <t>Plumas,</t>
  </si>
  <si>
    <t>Sierra,</t>
  </si>
  <si>
    <t>Tuolumne</t>
  </si>
  <si>
    <t>Alpine,</t>
  </si>
  <si>
    <t>Inyo,</t>
  </si>
  <si>
    <t>Mono</t>
  </si>
  <si>
    <t>Lassen,</t>
  </si>
  <si>
    <t>Modoc,</t>
  </si>
  <si>
    <t>Siskiyou</t>
  </si>
  <si>
    <t>Nevada</t>
  </si>
  <si>
    <t xml:space="preserve"> Placer (portions)</t>
  </si>
  <si>
    <t>Placer (portions)</t>
  </si>
  <si>
    <t>ZIP
Code</t>
  </si>
  <si>
    <t>Butte</t>
  </si>
  <si>
    <t>Madera</t>
  </si>
  <si>
    <t>San Bernardino</t>
  </si>
  <si>
    <t>Butte/Tehama</t>
  </si>
  <si>
    <t>Fresno</t>
  </si>
  <si>
    <t>Riverside</t>
  </si>
  <si>
    <t>San Diego</t>
  </si>
  <si>
    <t>Santa Barbara</t>
  </si>
  <si>
    <t>Tehama</t>
  </si>
  <si>
    <t>Fresno/Tulare</t>
  </si>
  <si>
    <t>Glenn</t>
  </si>
  <si>
    <t>Humboldt</t>
  </si>
  <si>
    <t>Tulare</t>
  </si>
  <si>
    <t>Kern</t>
  </si>
  <si>
    <t>Kern/Ventura</t>
  </si>
  <si>
    <t>Kern/Ventura/Santa
Barbara/San Luis
Obispo</t>
  </si>
  <si>
    <t>Special Purpose</t>
  </si>
  <si>
    <t>Astringent/Toner</t>
  </si>
  <si>
    <t>(non-FDA)</t>
  </si>
  <si>
    <t>Flying Bug</t>
  </si>
  <si>
    <t>Insecticide*</t>
  </si>
  <si>
    <t>Screen Printing</t>
  </si>
  <si>
    <t>Mist Spray</t>
  </si>
  <si>
    <t>Total</t>
  </si>
  <si>
    <t>Not Included in Totals</t>
  </si>
  <si>
    <t>2012 Additions</t>
  </si>
  <si>
    <t>County</t>
  </si>
  <si>
    <t xml:space="preserve">                                                                                                                  c: 12/31/2013</t>
  </si>
  <si>
    <t xml:space="preserve">** Grams per use limit provides emissions reductions equivalent                     b: 12/31/2012 to 2.6% VOC limit, including fragrance </t>
  </si>
  <si>
    <t>OTR Reductions   (tons per day)</t>
  </si>
  <si>
    <t>CA Emissions (tons per day)</t>
  </si>
  <si>
    <t>Multi-purpose excluding solid &amp; semisolid</t>
  </si>
  <si>
    <t>Special purpose: Anti-Seize, Cutting or Tapping Oil; Gear, Chain or Wire Lubricant; Rust preventative or Rust Control</t>
  </si>
  <si>
    <t>Odor Remover/Eliminator**</t>
  </si>
  <si>
    <t>** Omitted to protect confidentiality</t>
  </si>
  <si>
    <t>Dry Clean Only</t>
  </si>
  <si>
    <t>Subtotal</t>
  </si>
  <si>
    <t>CARB 2006 &amp; 2012</t>
  </si>
  <si>
    <t>12/31/08 and 2012 Revision</t>
  </si>
  <si>
    <t>Single Use Dryer Product</t>
  </si>
  <si>
    <t>Fabric Softener</t>
  </si>
  <si>
    <t>CA Reductions 
(tons per day)</t>
  </si>
  <si>
    <t>State</t>
  </si>
  <si>
    <t>2010
Total Population</t>
  </si>
  <si>
    <t>Base Emission Factor
(lb VOC/capita/yr)</t>
  </si>
  <si>
    <t>Emissions
(tons VOC/yr)</t>
  </si>
  <si>
    <t>Emissions
(tons VOC/day)</t>
  </si>
  <si>
    <t>PECHAN REPORT Percent Reduction from National Rule 1</t>
  </si>
  <si>
    <t>Emission Factor after National Rule
(lb VOC/capita/yr)</t>
  </si>
  <si>
    <t>Emissions after National Rule
(tons VOC/yr)</t>
  </si>
  <si>
    <t>Emissions after National Rule
(tons VOC/day)</t>
  </si>
  <si>
    <t>Percent Reduction from OTC 2001 Model Rule</t>
  </si>
  <si>
    <t>Emissions after OTC 2001 Model Rule
(tons VOC/yr)</t>
  </si>
  <si>
    <t>Emissions after OTC 2001 Model Rule
(tons VOC/day)</t>
  </si>
  <si>
    <t>Percent Reduction from OTC 2006 Model Rule</t>
  </si>
  <si>
    <t>Emission Factor after OTC 2006 Model Rule (lb VOC/capita/yr)</t>
  </si>
  <si>
    <t>Emissions after OTC 2006 Model Rule
(tons VOC/yr)</t>
  </si>
  <si>
    <t>Emissions after OTC 2006 Model Rule
(tons VOC/day)</t>
  </si>
  <si>
    <t>Percent Reduction from OTC 2010 Model Rule</t>
  </si>
  <si>
    <t>Emissions after OTC 2010 Model Rule
(tons VOC/yr)</t>
  </si>
  <si>
    <t>Emissions after OTC 2010 Model Rule (tons/day)</t>
  </si>
  <si>
    <t>Emission Reduction from 2010 OTC Model Rule (tons /year)</t>
  </si>
  <si>
    <t>Emission Reductions from 2010 OTC Model Rule (tons /day)</t>
  </si>
  <si>
    <t>Percent Reduction from 2012 OTC Model Rule</t>
  </si>
  <si>
    <t>Emission Factor after OTC 2012 Model Rule (lb VOC/capita/yr)</t>
  </si>
  <si>
    <t>Emissions after 2012 Model Rule (tons/day)</t>
  </si>
  <si>
    <t>Emission Reductions after 2012 Model Rule (tons /year)</t>
  </si>
  <si>
    <t>Emission Reductions after 2012 Model Rule (tons /day)</t>
  </si>
  <si>
    <r>
      <t>.</t>
    </r>
    <r>
      <rPr>
        <sz val="10"/>
        <rFont val="Arial"/>
        <family val="2"/>
      </rPr>
      <t>Connecticut</t>
    </r>
  </si>
  <si>
    <r>
      <t>.</t>
    </r>
    <r>
      <rPr>
        <sz val="10"/>
        <rFont val="Arial"/>
        <family val="2"/>
      </rPr>
      <t>Delaware</t>
    </r>
  </si>
  <si>
    <r>
      <t>.</t>
    </r>
    <r>
      <rPr>
        <sz val="10"/>
        <rFont val="Arial"/>
        <family val="2"/>
      </rPr>
      <t>District of Columbia</t>
    </r>
  </si>
  <si>
    <r>
      <t>.</t>
    </r>
    <r>
      <rPr>
        <sz val="10"/>
        <rFont val="Arial"/>
        <family val="2"/>
      </rPr>
      <t>Maine</t>
    </r>
  </si>
  <si>
    <r>
      <t>.</t>
    </r>
    <r>
      <rPr>
        <sz val="10"/>
        <rFont val="Arial"/>
        <family val="2"/>
      </rPr>
      <t>Maryland</t>
    </r>
  </si>
  <si>
    <r>
      <t>.</t>
    </r>
    <r>
      <rPr>
        <sz val="10"/>
        <rFont val="Arial"/>
        <family val="2"/>
      </rPr>
      <t>Massachusetts</t>
    </r>
  </si>
  <si>
    <r>
      <t>.</t>
    </r>
    <r>
      <rPr>
        <sz val="10"/>
        <rFont val="Arial"/>
        <family val="2"/>
      </rPr>
      <t>New Hampshire</t>
    </r>
  </si>
  <si>
    <r>
      <t>.</t>
    </r>
    <r>
      <rPr>
        <sz val="10"/>
        <rFont val="Arial"/>
        <family val="2"/>
      </rPr>
      <t>New Jersey</t>
    </r>
  </si>
  <si>
    <r>
      <t>.</t>
    </r>
    <r>
      <rPr>
        <sz val="10"/>
        <rFont val="Arial"/>
        <family val="2"/>
      </rPr>
      <t>New York</t>
    </r>
  </si>
  <si>
    <r>
      <t>.</t>
    </r>
    <r>
      <rPr>
        <sz val="10"/>
        <rFont val="Arial"/>
        <family val="2"/>
      </rPr>
      <t>Pennsylvania</t>
    </r>
  </si>
  <si>
    <r>
      <t>.</t>
    </r>
    <r>
      <rPr>
        <sz val="10"/>
        <rFont val="Arial"/>
        <family val="2"/>
      </rPr>
      <t>Rhode Island</t>
    </r>
  </si>
  <si>
    <r>
      <t>.</t>
    </r>
    <r>
      <rPr>
        <sz val="10"/>
        <rFont val="Arial"/>
        <family val="2"/>
      </rPr>
      <t>Vermont</t>
    </r>
  </si>
  <si>
    <r>
      <t>.</t>
    </r>
    <r>
      <rPr>
        <sz val="10"/>
        <rFont val="Arial"/>
        <family val="2"/>
      </rPr>
      <t>Virginia</t>
    </r>
  </si>
  <si>
    <t>OTC</t>
  </si>
  <si>
    <t>1  NJ used a 12 percent reduction from National rule in emission inventory</t>
  </si>
  <si>
    <t>Emission Factor after OTC  Phase V Model Rule (lb VOC/capita/yr)</t>
  </si>
  <si>
    <t>Percent Reduction from OTC Phase V Model Rule</t>
  </si>
  <si>
    <t>Emissions after OTC Phase V Model Rule
(tons VOC/yr)</t>
  </si>
  <si>
    <t>Emissions after Phase V Model Rule (tons/day)</t>
  </si>
  <si>
    <t>Emission Reductions after Phase V Model Rule (tons/year)</t>
  </si>
  <si>
    <t>Emission Reductions after Phase V Model Rule (tons/day)</t>
  </si>
  <si>
    <t>Control Efficiency Calculations:</t>
  </si>
  <si>
    <t>Control Efficiency</t>
  </si>
  <si>
    <t>Average</t>
  </si>
  <si>
    <t>CARB</t>
  </si>
  <si>
    <t>CARB Type “A” for Windshield Wiper Fluid</t>
  </si>
  <si>
    <t>Excludes Other than Type A</t>
  </si>
  <si>
    <t>Control Efficiency (CE)</t>
  </si>
  <si>
    <t>Control Efficiency (CE) Check</t>
  </si>
  <si>
    <t>Total CA Consumer Products Reactive Organic Gas (ROG) Inventory (tpd)</t>
  </si>
  <si>
    <t>Proposed Consumer Products Phase V VOC Limits &amp; Emission Reductions in the OTR</t>
  </si>
  <si>
    <t>Anti-Seize</t>
  </si>
  <si>
    <t>Changed on Adoption</t>
  </si>
  <si>
    <t>Special purpose: Cutting or Tapping Oil; Gear, Chain or Wire Lubricant; Rust preventative or Rust Control</t>
  </si>
  <si>
    <t>CO2 reduction, not VOC</t>
  </si>
  <si>
    <t>0.31-0.12, emissions from 2006 isor before 2012 revision</t>
  </si>
  <si>
    <t>Dual Purpose Air Freshener/ Disinfectant</t>
  </si>
  <si>
    <t>Emission Factor after OTC 2001 Model Rule
(lb VOC/capita/yr)</t>
  </si>
  <si>
    <t>Product SubCategory</t>
  </si>
  <si>
    <t>Grand Total</t>
  </si>
  <si>
    <t>Odor Remover/Eliminator** (aerosol)</t>
  </si>
  <si>
    <t>Phase I</t>
  </si>
  <si>
    <t>Phase II</t>
  </si>
  <si>
    <t>Phase III</t>
  </si>
  <si>
    <t>Phase IV</t>
  </si>
  <si>
    <t>Older Categories</t>
  </si>
  <si>
    <t>From CARB for CA, Not Included in OTR</t>
  </si>
  <si>
    <t>Proposed Consumer Products Phase V Control Efficiency Calculations</t>
  </si>
  <si>
    <t>Proposed Consumer Products Phase V Emission Reductions in the OTR by Product Category</t>
  </si>
  <si>
    <t>Proposed Consumer Products Phase V Emission Reductions in the 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</si>
</sst>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###0;###0"/>
    <numFmt numFmtId="165" formatCode="###0.00;###0.00"/>
    <numFmt numFmtId="166" formatCode="###0.0;###0.0"/>
    <numFmt numFmtId="167" formatCode="#,##0.0;[Red]#,##0.0"/>
    <numFmt numFmtId="168" formatCode="#,##0;[Red]#,##0"/>
    <numFmt numFmtId="169" formatCode="mm/dd/yyyy;@"/>
    <numFmt numFmtId="170" formatCode="###0.00"/>
    <numFmt numFmtId="171" formatCode="d/m/yyyy;@"/>
    <numFmt numFmtId="172" formatCode="mm/dd/yy;@"/>
    <numFmt numFmtId="173" formatCode="0.0"/>
    <numFmt numFmtId="174" formatCode="0.0%"/>
    <numFmt numFmtId="175" formatCode="_(* #,##0_);_(* \(#,##0\);_(* &quot;-&quot;??_);_(@_)"/>
    <numFmt numFmtId="176" formatCode="_(* #,##0.00_);_(* \(#,##0.00\);_(* &quot;-&quot;_);_(@_)"/>
    <numFmt numFmtId="177" formatCode="0.00_);\(0.00\)"/>
    <numFmt numFmtId="178" formatCode="0.000"/>
    <numFmt numFmtId="179" formatCode="0.0000%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0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169" fontId="5" fillId="3" borderId="1" xfId="0" applyNumberFormat="1" applyFont="1" applyFill="1" applyBorder="1" applyAlignment="1">
      <alignment horizontal="left" vertical="center" wrapText="1"/>
    </xf>
    <xf numFmtId="170" fontId="5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171" fontId="5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9" fontId="8" fillId="0" borderId="0" xfId="2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9" fontId="3" fillId="0" borderId="0" xfId="2" applyFont="1" applyFill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9" fontId="8" fillId="0" borderId="0" xfId="2" applyFont="1" applyFill="1" applyAlignment="1">
      <alignment horizontal="center" vertical="center"/>
    </xf>
    <xf numFmtId="9" fontId="8" fillId="0" borderId="0" xfId="2" applyFont="1" applyFill="1"/>
    <xf numFmtId="9" fontId="8" fillId="0" borderId="0" xfId="2" applyFont="1" applyAlignment="1">
      <alignment horizontal="center"/>
    </xf>
    <xf numFmtId="173" fontId="3" fillId="2" borderId="0" xfId="0" applyNumberFormat="1" applyFont="1" applyFill="1" applyBorder="1" applyAlignment="1">
      <alignment vertical="center" wrapText="1"/>
    </xf>
    <xf numFmtId="173" fontId="3" fillId="2" borderId="0" xfId="0" applyNumberFormat="1" applyFont="1" applyFill="1" applyBorder="1" applyAlignment="1">
      <alignment horizontal="left" vertical="center" wrapText="1"/>
    </xf>
    <xf numFmtId="173" fontId="3" fillId="2" borderId="0" xfId="1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3" fontId="2" fillId="2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left" vertical="center"/>
    </xf>
    <xf numFmtId="173" fontId="3" fillId="2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3" applyFont="1" applyFill="1" applyAlignment="1"/>
    <xf numFmtId="0" fontId="2" fillId="0" borderId="0" xfId="3" applyFill="1" applyBorder="1"/>
    <xf numFmtId="0" fontId="2" fillId="0" borderId="0" xfId="3" applyFill="1" applyBorder="1" applyAlignment="1">
      <alignment horizontal="center"/>
    </xf>
    <xf numFmtId="3" fontId="2" fillId="0" borderId="0" xfId="3" applyNumberFormat="1" applyFill="1" applyBorder="1" applyAlignment="1">
      <alignment horizontal="right"/>
    </xf>
    <xf numFmtId="0" fontId="2" fillId="0" borderId="0" xfId="3" applyFill="1" applyBorder="1" applyAlignment="1">
      <alignment horizontal="right"/>
    </xf>
    <xf numFmtId="3" fontId="2" fillId="0" borderId="0" xfId="3" applyNumberFormat="1" applyFill="1" applyBorder="1"/>
    <xf numFmtId="2" fontId="2" fillId="0" borderId="0" xfId="3" applyNumberFormat="1" applyFill="1" applyBorder="1"/>
    <xf numFmtId="0" fontId="2" fillId="0" borderId="0" xfId="3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wrapText="1"/>
    </xf>
    <xf numFmtId="3" fontId="12" fillId="0" borderId="0" xfId="3" applyNumberFormat="1" applyFont="1" applyFill="1" applyBorder="1" applyAlignment="1">
      <alignment horizontal="center" wrapText="1"/>
    </xf>
    <xf numFmtId="2" fontId="12" fillId="0" borderId="0" xfId="3" applyNumberFormat="1" applyFont="1" applyFill="1" applyBorder="1" applyAlignment="1">
      <alignment horizontal="center" wrapText="1"/>
    </xf>
    <xf numFmtId="0" fontId="13" fillId="0" borderId="0" xfId="3" applyNumberFormat="1" applyFont="1" applyFill="1" applyBorder="1" applyProtection="1">
      <protection locked="0"/>
    </xf>
    <xf numFmtId="175" fontId="2" fillId="0" borderId="0" xfId="4" applyNumberFormat="1" applyFill="1" applyBorder="1" applyProtection="1">
      <protection locked="0"/>
    </xf>
    <xf numFmtId="176" fontId="2" fillId="0" borderId="0" xfId="3" applyNumberFormat="1" applyFill="1" applyBorder="1" applyAlignment="1">
      <alignment horizontal="center"/>
    </xf>
    <xf numFmtId="177" fontId="2" fillId="0" borderId="0" xfId="3" applyNumberFormat="1" applyFill="1" applyBorder="1" applyAlignment="1">
      <alignment horizontal="right"/>
    </xf>
    <xf numFmtId="174" fontId="2" fillId="0" borderId="0" xfId="3" applyNumberFormat="1" applyFill="1" applyBorder="1" applyAlignment="1">
      <alignment horizontal="right"/>
    </xf>
    <xf numFmtId="176" fontId="2" fillId="0" borderId="0" xfId="3" applyNumberFormat="1" applyFill="1" applyBorder="1"/>
    <xf numFmtId="173" fontId="2" fillId="0" borderId="0" xfId="3" applyNumberFormat="1" applyFill="1" applyBorder="1"/>
    <xf numFmtId="3" fontId="3" fillId="0" borderId="0" xfId="3" quotePrefix="1" applyNumberFormat="1" applyFont="1" applyFill="1" applyBorder="1" applyAlignment="1" applyProtection="1">
      <alignment horizontal="right"/>
      <protection locked="0"/>
    </xf>
    <xf numFmtId="3" fontId="3" fillId="0" borderId="0" xfId="3" applyNumberFormat="1" applyFont="1" applyFill="1" applyBorder="1"/>
    <xf numFmtId="41" fontId="2" fillId="0" borderId="0" xfId="3" applyNumberFormat="1" applyFill="1" applyBorder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3" fontId="2" fillId="0" borderId="0" xfId="2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2" applyFont="1" applyFill="1" applyAlignment="1">
      <alignment horizontal="center" vertical="center"/>
    </xf>
    <xf numFmtId="2" fontId="3" fillId="5" borderId="0" xfId="0" applyNumberFormat="1" applyFont="1" applyFill="1" applyAlignment="1">
      <alignment vertical="center"/>
    </xf>
    <xf numFmtId="2" fontId="3" fillId="5" borderId="0" xfId="0" applyNumberFormat="1" applyFont="1" applyFill="1" applyAlignment="1">
      <alignment horizontal="center" vertical="center" wrapText="1"/>
    </xf>
    <xf numFmtId="2" fontId="3" fillId="5" borderId="0" xfId="0" applyNumberFormat="1" applyFont="1" applyFill="1" applyAlignment="1">
      <alignment vertical="center" wrapText="1"/>
    </xf>
    <xf numFmtId="14" fontId="3" fillId="5" borderId="0" xfId="0" applyNumberFormat="1" applyFont="1" applyFill="1" applyAlignment="1">
      <alignment vertical="center" wrapText="1"/>
    </xf>
    <xf numFmtId="14" fontId="3" fillId="5" borderId="0" xfId="0" applyNumberFormat="1" applyFont="1" applyFill="1" applyAlignment="1">
      <alignment horizontal="left" vertical="center" wrapText="1"/>
    </xf>
    <xf numFmtId="3" fontId="3" fillId="5" borderId="0" xfId="2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174" fontId="3" fillId="4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73" fontId="3" fillId="0" borderId="0" xfId="0" applyNumberFormat="1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8" fontId="2" fillId="2" borderId="0" xfId="1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167" fontId="2" fillId="2" borderId="0" xfId="1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left" vertical="center" wrapText="1"/>
    </xf>
    <xf numFmtId="173" fontId="2" fillId="2" borderId="0" xfId="1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11" fillId="0" borderId="0" xfId="3" applyFont="1" applyFill="1" applyAlignment="1">
      <alignment horizontal="center" vertical="center" wrapText="1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  <xf numFmtId="174" fontId="2" fillId="0" borderId="0" xfId="3" applyNumberFormat="1" applyFill="1" applyBorder="1"/>
    <xf numFmtId="14" fontId="3" fillId="0" borderId="0" xfId="3" applyNumberFormat="1" applyFont="1" applyFill="1" applyAlignment="1">
      <alignment horizontal="left" vertical="center"/>
    </xf>
    <xf numFmtId="2" fontId="2" fillId="4" borderId="0" xfId="3" applyNumberFormat="1" applyFill="1" applyBorder="1"/>
    <xf numFmtId="0" fontId="2" fillId="4" borderId="0" xfId="3" applyFill="1" applyBorder="1"/>
    <xf numFmtId="0" fontId="11" fillId="4" borderId="0" xfId="3" applyFont="1" applyFill="1" applyAlignment="1">
      <alignment vertical="center" wrapText="1"/>
    </xf>
    <xf numFmtId="0" fontId="12" fillId="4" borderId="0" xfId="3" applyFont="1" applyFill="1" applyBorder="1" applyAlignment="1">
      <alignment horizontal="center" wrapText="1"/>
    </xf>
    <xf numFmtId="3" fontId="12" fillId="4" borderId="0" xfId="3" applyNumberFormat="1" applyFont="1" applyFill="1" applyBorder="1" applyAlignment="1">
      <alignment horizontal="center" wrapText="1"/>
    </xf>
    <xf numFmtId="2" fontId="12" fillId="4" borderId="0" xfId="3" applyNumberFormat="1" applyFont="1" applyFill="1" applyBorder="1" applyAlignment="1">
      <alignment horizontal="center" wrapText="1"/>
    </xf>
    <xf numFmtId="174" fontId="2" fillId="4" borderId="0" xfId="3" applyNumberFormat="1" applyFill="1" applyBorder="1"/>
    <xf numFmtId="176" fontId="2" fillId="4" borderId="0" xfId="3" applyNumberFormat="1" applyFill="1" applyBorder="1"/>
    <xf numFmtId="3" fontId="2" fillId="4" borderId="0" xfId="3" applyNumberFormat="1" applyFill="1" applyBorder="1"/>
    <xf numFmtId="177" fontId="2" fillId="4" borderId="0" xfId="3" applyNumberFormat="1" applyFill="1" applyBorder="1" applyAlignment="1">
      <alignment horizontal="right"/>
    </xf>
    <xf numFmtId="173" fontId="2" fillId="4" borderId="0" xfId="3" applyNumberFormat="1" applyFill="1" applyBorder="1"/>
    <xf numFmtId="3" fontId="3" fillId="4" borderId="0" xfId="3" quotePrefix="1" applyNumberFormat="1" applyFont="1" applyFill="1" applyBorder="1" applyAlignment="1" applyProtection="1">
      <alignment horizontal="right"/>
      <protection locked="0"/>
    </xf>
    <xf numFmtId="3" fontId="3" fillId="4" borderId="0" xfId="3" applyNumberFormat="1" applyFont="1" applyFill="1" applyBorder="1"/>
    <xf numFmtId="4" fontId="2" fillId="5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3" fontId="2" fillId="2" borderId="0" xfId="0" applyNumberFormat="1" applyFont="1" applyFill="1" applyBorder="1" applyAlignment="1">
      <alignment horizontal="left" vertical="center" wrapText="1"/>
    </xf>
    <xf numFmtId="173" fontId="3" fillId="0" borderId="0" xfId="1" applyNumberFormat="1" applyFont="1" applyFill="1" applyBorder="1" applyAlignment="1">
      <alignment horizontal="center" vertical="center" wrapText="1"/>
    </xf>
    <xf numFmtId="173" fontId="2" fillId="2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vertical="center"/>
    </xf>
    <xf numFmtId="1" fontId="3" fillId="0" borderId="0" xfId="5" applyNumberFormat="1" applyFont="1" applyFill="1" applyBorder="1" applyAlignment="1">
      <alignment vertical="center"/>
    </xf>
    <xf numFmtId="172" fontId="3" fillId="0" borderId="0" xfId="5" applyNumberFormat="1" applyFont="1" applyFill="1" applyBorder="1" applyAlignment="1">
      <alignment vertical="center"/>
    </xf>
    <xf numFmtId="4" fontId="3" fillId="0" borderId="0" xfId="5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/>
    </xf>
    <xf numFmtId="14" fontId="3" fillId="0" borderId="0" xfId="5" applyNumberFormat="1" applyFont="1" applyFill="1" applyBorder="1" applyAlignment="1">
      <alignment horizontal="left" vertical="center"/>
    </xf>
    <xf numFmtId="0" fontId="3" fillId="0" borderId="0" xfId="5" applyFont="1" applyFill="1" applyBorder="1" applyAlignment="1">
      <alignment horizontal="center" vertical="center" wrapText="1"/>
    </xf>
    <xf numFmtId="172" fontId="3" fillId="0" borderId="0" xfId="5" applyNumberFormat="1" applyFont="1" applyFill="1" applyBorder="1" applyAlignment="1">
      <alignment horizontal="center" vertical="center" wrapText="1"/>
    </xf>
    <xf numFmtId="4" fontId="3" fillId="0" borderId="0" xfId="5" applyNumberFormat="1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vertical="center" wrapText="1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5" applyNumberFormat="1" applyFont="1" applyFill="1" applyBorder="1" applyAlignment="1">
      <alignment horizontal="center" vertical="center" wrapText="1"/>
    </xf>
    <xf numFmtId="172" fontId="2" fillId="0" borderId="0" xfId="5" applyNumberFormat="1" applyFont="1" applyFill="1" applyBorder="1" applyAlignment="1">
      <alignment horizontal="center" vertical="center" wrapText="1"/>
    </xf>
    <xf numFmtId="4" fontId="2" fillId="0" borderId="0" xfId="5" applyNumberFormat="1" applyFont="1" applyFill="1" applyBorder="1" applyAlignment="1">
      <alignment horizontal="center" vertical="center" wrapText="1"/>
    </xf>
    <xf numFmtId="4" fontId="2" fillId="0" borderId="0" xfId="5" applyNumberFormat="1" applyFont="1" applyFill="1" applyBorder="1" applyAlignment="1">
      <alignment horizontal="center" vertical="center"/>
    </xf>
    <xf numFmtId="165" fontId="2" fillId="0" borderId="0" xfId="5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/>
    </xf>
    <xf numFmtId="172" fontId="2" fillId="0" borderId="0" xfId="5" applyNumberFormat="1" applyFont="1" applyFill="1" applyBorder="1" applyAlignment="1">
      <alignment vertical="center" wrapText="1"/>
    </xf>
    <xf numFmtId="0" fontId="2" fillId="0" borderId="0" xfId="5" applyFont="1" applyFill="1" applyBorder="1" applyAlignment="1">
      <alignment horizontal="left" vertical="center" wrapText="1"/>
    </xf>
    <xf numFmtId="172" fontId="2" fillId="0" borderId="0" xfId="5" applyNumberFormat="1" applyFont="1" applyFill="1" applyBorder="1" applyAlignment="1">
      <alignment horizontal="center" vertical="center"/>
    </xf>
    <xf numFmtId="173" fontId="3" fillId="2" borderId="0" xfId="5" applyNumberFormat="1" applyFont="1" applyFill="1" applyBorder="1" applyAlignment="1">
      <alignment vertical="center" wrapText="1"/>
    </xf>
    <xf numFmtId="173" fontId="3" fillId="0" borderId="0" xfId="5" applyNumberFormat="1" applyFont="1" applyFill="1" applyBorder="1" applyAlignment="1">
      <alignment vertical="center" wrapText="1"/>
    </xf>
    <xf numFmtId="173" fontId="3" fillId="0" borderId="0" xfId="5" applyNumberFormat="1" applyFont="1" applyFill="1" applyBorder="1" applyAlignment="1">
      <alignment horizontal="left" vertical="center" wrapText="1"/>
    </xf>
    <xf numFmtId="173" fontId="2" fillId="0" borderId="0" xfId="5" applyNumberFormat="1" applyFont="1" applyFill="1" applyBorder="1" applyAlignment="1">
      <alignment horizontal="left" vertical="center"/>
    </xf>
    <xf numFmtId="0" fontId="3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left" vertical="center" wrapText="1"/>
    </xf>
    <xf numFmtId="1" fontId="3" fillId="0" borderId="0" xfId="5" applyNumberFormat="1" applyFont="1" applyFill="1" applyBorder="1" applyAlignment="1">
      <alignment horizontal="left" vertical="center" wrapText="1"/>
    </xf>
    <xf numFmtId="172" fontId="2" fillId="0" borderId="0" xfId="5" applyNumberFormat="1" applyFont="1" applyFill="1" applyBorder="1" applyAlignment="1">
      <alignment horizontal="left" vertical="center"/>
    </xf>
    <xf numFmtId="0" fontId="2" fillId="5" borderId="0" xfId="5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left" vertical="center" wrapText="1"/>
    </xf>
    <xf numFmtId="1" fontId="2" fillId="5" borderId="0" xfId="5" applyNumberFormat="1" applyFont="1" applyFill="1" applyBorder="1" applyAlignment="1">
      <alignment horizontal="center" vertical="center" wrapText="1"/>
    </xf>
    <xf numFmtId="0" fontId="2" fillId="5" borderId="0" xfId="5" applyFont="1" applyFill="1" applyBorder="1" applyAlignment="1">
      <alignment horizontal="center" vertical="center" wrapText="1"/>
    </xf>
    <xf numFmtId="172" fontId="2" fillId="5" borderId="0" xfId="5" applyNumberFormat="1" applyFont="1" applyFill="1" applyBorder="1" applyAlignment="1">
      <alignment horizontal="center" vertical="center" wrapText="1"/>
    </xf>
    <xf numFmtId="4" fontId="2" fillId="5" borderId="0" xfId="5" applyNumberFormat="1" applyFont="1" applyFill="1" applyBorder="1" applyAlignment="1">
      <alignment horizontal="center" vertical="center" wrapText="1"/>
    </xf>
    <xf numFmtId="4" fontId="2" fillId="5" borderId="0" xfId="5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173" fontId="3" fillId="0" borderId="0" xfId="5" applyNumberFormat="1" applyFont="1" applyFill="1" applyBorder="1" applyAlignment="1">
      <alignment horizontal="center" vertical="center" wrapText="1"/>
    </xf>
    <xf numFmtId="173" fontId="2" fillId="0" borderId="0" xfId="5" applyNumberFormat="1" applyFont="1" applyFill="1" applyBorder="1" applyAlignment="1">
      <alignment horizontal="left" vertical="center" wrapText="1"/>
    </xf>
    <xf numFmtId="173" fontId="3" fillId="0" borderId="0" xfId="5" applyNumberFormat="1" applyFont="1" applyFill="1" applyBorder="1" applyAlignment="1">
      <alignment vertical="center"/>
    </xf>
    <xf numFmtId="173" fontId="3" fillId="4" borderId="0" xfId="5" applyNumberFormat="1" applyFont="1" applyFill="1" applyBorder="1" applyAlignment="1">
      <alignment vertical="center" wrapText="1"/>
    </xf>
    <xf numFmtId="173" fontId="3" fillId="4" borderId="0" xfId="5" applyNumberFormat="1" applyFont="1" applyFill="1" applyBorder="1" applyAlignment="1">
      <alignment horizontal="center" vertical="center" wrapText="1"/>
    </xf>
    <xf numFmtId="172" fontId="3" fillId="0" borderId="0" xfId="5" applyNumberFormat="1" applyFont="1" applyFill="1" applyBorder="1" applyAlignment="1">
      <alignment horizontal="left" vertical="center" wrapText="1"/>
    </xf>
    <xf numFmtId="174" fontId="2" fillId="0" borderId="0" xfId="5" applyNumberFormat="1" applyFont="1" applyFill="1" applyBorder="1" applyAlignment="1">
      <alignment horizontal="center" vertical="center"/>
    </xf>
    <xf numFmtId="172" fontId="2" fillId="0" borderId="0" xfId="5" applyNumberFormat="1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/>
    </xf>
    <xf numFmtId="1" fontId="2" fillId="0" borderId="0" xfId="5" applyNumberFormat="1" applyFont="1" applyFill="1" applyBorder="1" applyAlignment="1">
      <alignment horizontal="left" vertical="center" wrapText="1"/>
    </xf>
    <xf numFmtId="172" fontId="2" fillId="0" borderId="0" xfId="5" applyNumberFormat="1" applyFont="1" applyFill="1" applyBorder="1" applyAlignment="1">
      <alignment vertical="center"/>
    </xf>
    <xf numFmtId="1" fontId="2" fillId="0" borderId="0" xfId="5" applyNumberFormat="1" applyFont="1" applyFill="1" applyBorder="1" applyAlignment="1">
      <alignment vertical="center"/>
    </xf>
    <xf numFmtId="1" fontId="2" fillId="0" borderId="0" xfId="5" applyNumberFormat="1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9" fontId="8" fillId="0" borderId="0" xfId="2" applyFont="1" applyFill="1" applyAlignment="1">
      <alignment horizontal="center"/>
    </xf>
    <xf numFmtId="0" fontId="3" fillId="0" borderId="0" xfId="5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 wrapText="1"/>
    </xf>
    <xf numFmtId="173" fontId="3" fillId="2" borderId="0" xfId="5" applyNumberFormat="1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3" fontId="3" fillId="0" borderId="0" xfId="3" applyNumberFormat="1" applyFont="1" applyFill="1" applyBorder="1" applyAlignment="1">
      <alignment horizontal="center"/>
    </xf>
    <xf numFmtId="3" fontId="3" fillId="6" borderId="0" xfId="3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9"/>
  <sheetViews>
    <sheetView tabSelected="1" zoomScaleNormal="100" zoomScaleSheetLayoutView="85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A7" sqref="A7"/>
    </sheetView>
  </sheetViews>
  <sheetFormatPr defaultRowHeight="12.5" x14ac:dyDescent="0.3"/>
  <cols>
    <col min="1" max="1" width="18.3984375" style="211" customWidth="1"/>
    <col min="2" max="2" width="14.796875" style="211" customWidth="1"/>
    <col min="3" max="3" width="11" style="211" customWidth="1"/>
    <col min="4" max="4" width="8.09765625" style="258" customWidth="1"/>
    <col min="5" max="5" width="9.3984375" style="211" customWidth="1"/>
    <col min="6" max="6" width="8.09765625" style="258" customWidth="1"/>
    <col min="7" max="7" width="9.09765625" style="236" customWidth="1"/>
    <col min="8" max="8" width="9.3984375" style="223" customWidth="1"/>
    <col min="9" max="9" width="9.296875" style="223" customWidth="1"/>
    <col min="10" max="10" width="9.19921875" style="211" customWidth="1"/>
    <col min="11" max="11" width="25.69921875" style="211" customWidth="1"/>
    <col min="12" max="16384" width="8.796875" style="211"/>
  </cols>
  <sheetData>
    <row r="1" spans="1:11" ht="13" x14ac:dyDescent="0.3">
      <c r="A1" s="207" t="s">
        <v>294</v>
      </c>
      <c r="B1" s="207"/>
      <c r="C1" s="207"/>
      <c r="D1" s="208"/>
      <c r="E1" s="207"/>
      <c r="F1" s="208"/>
      <c r="G1" s="209"/>
      <c r="H1" s="210"/>
      <c r="I1" s="210"/>
    </row>
    <row r="2" spans="1:11" ht="13" x14ac:dyDescent="0.3">
      <c r="A2" s="212">
        <v>43200</v>
      </c>
      <c r="B2" s="207"/>
      <c r="C2" s="207"/>
      <c r="D2" s="208"/>
      <c r="E2" s="207"/>
      <c r="F2" s="208"/>
      <c r="G2" s="209"/>
      <c r="H2" s="210"/>
      <c r="I2" s="210"/>
    </row>
    <row r="3" spans="1:11" ht="13" x14ac:dyDescent="0.3">
      <c r="A3" s="207"/>
      <c r="B3" s="207"/>
      <c r="C3" s="207"/>
      <c r="D3" s="208"/>
      <c r="E3" s="207"/>
      <c r="F3" s="208"/>
      <c r="G3" s="209"/>
      <c r="H3" s="210"/>
      <c r="I3" s="210"/>
    </row>
    <row r="4" spans="1:11" s="217" customFormat="1" ht="78" x14ac:dyDescent="0.3">
      <c r="A4" s="263" t="s">
        <v>50</v>
      </c>
      <c r="B4" s="263" t="s">
        <v>302</v>
      </c>
      <c r="C4" s="213" t="s">
        <v>51</v>
      </c>
      <c r="D4" s="213" t="s">
        <v>109</v>
      </c>
      <c r="E4" s="213" t="s">
        <v>108</v>
      </c>
      <c r="F4" s="213" t="s">
        <v>110</v>
      </c>
      <c r="G4" s="214" t="s">
        <v>68</v>
      </c>
      <c r="H4" s="215" t="s">
        <v>226</v>
      </c>
      <c r="I4" s="215" t="s">
        <v>237</v>
      </c>
      <c r="J4" s="215" t="s">
        <v>225</v>
      </c>
      <c r="K4" s="216" t="s">
        <v>177</v>
      </c>
    </row>
    <row r="5" spans="1:11" x14ac:dyDescent="0.3">
      <c r="A5" s="218" t="s">
        <v>59</v>
      </c>
      <c r="B5" s="218" t="s">
        <v>218</v>
      </c>
      <c r="C5" s="219" t="s">
        <v>14</v>
      </c>
      <c r="D5" s="220">
        <v>65</v>
      </c>
      <c r="E5" s="219">
        <v>30</v>
      </c>
      <c r="F5" s="220">
        <v>2013</v>
      </c>
      <c r="G5" s="221">
        <v>42736</v>
      </c>
      <c r="H5" s="222">
        <v>0.49</v>
      </c>
      <c r="I5" s="25">
        <v>0.22</v>
      </c>
      <c r="J5" s="223">
        <f t="shared" ref="J5:J42" si="0">$I5*1.89487186273587</f>
        <v>0.41687180980189142</v>
      </c>
    </row>
    <row r="6" spans="1:11" x14ac:dyDescent="0.3">
      <c r="A6" s="218" t="s">
        <v>59</v>
      </c>
      <c r="B6" s="218" t="s">
        <v>217</v>
      </c>
      <c r="C6" s="219" t="s">
        <v>14</v>
      </c>
      <c r="D6" s="220"/>
      <c r="E6" s="219">
        <v>55</v>
      </c>
      <c r="F6" s="220">
        <v>2013</v>
      </c>
      <c r="G6" s="221">
        <v>42736</v>
      </c>
      <c r="H6" s="222">
        <v>0.08</v>
      </c>
      <c r="I6" s="25">
        <v>0.01</v>
      </c>
      <c r="J6" s="223">
        <f t="shared" si="0"/>
        <v>1.89487186273587E-2</v>
      </c>
    </row>
    <row r="7" spans="1:11" ht="25" x14ac:dyDescent="0.3">
      <c r="A7" s="218" t="s">
        <v>59</v>
      </c>
      <c r="B7" s="218" t="s">
        <v>63</v>
      </c>
      <c r="C7" s="219" t="s">
        <v>14</v>
      </c>
      <c r="D7" s="220">
        <v>55</v>
      </c>
      <c r="E7" s="219">
        <v>40</v>
      </c>
      <c r="F7" s="220">
        <v>2013</v>
      </c>
      <c r="G7" s="221">
        <v>42736</v>
      </c>
      <c r="H7" s="222">
        <v>0.28000000000000003</v>
      </c>
      <c r="I7" s="25">
        <v>7.0000000000000007E-2</v>
      </c>
      <c r="J7" s="223">
        <f t="shared" si="0"/>
        <v>0.13264103039151093</v>
      </c>
    </row>
    <row r="8" spans="1:11" x14ac:dyDescent="0.3">
      <c r="A8" s="218" t="s">
        <v>60</v>
      </c>
      <c r="B8" s="218" t="s">
        <v>64</v>
      </c>
      <c r="C8" s="219" t="s">
        <v>14</v>
      </c>
      <c r="D8" s="220">
        <v>25</v>
      </c>
      <c r="E8" s="5">
        <v>20</v>
      </c>
      <c r="F8" s="220">
        <v>2009</v>
      </c>
      <c r="G8" s="221">
        <v>41274</v>
      </c>
      <c r="H8" s="222">
        <v>10.199999999999999</v>
      </c>
      <c r="I8" s="25">
        <v>2</v>
      </c>
      <c r="J8" s="223">
        <f t="shared" si="0"/>
        <v>3.7897437254717401</v>
      </c>
    </row>
    <row r="9" spans="1:11" ht="38" customHeight="1" x14ac:dyDescent="0.3">
      <c r="A9" s="218" t="s">
        <v>60</v>
      </c>
      <c r="B9" s="218" t="s">
        <v>300</v>
      </c>
      <c r="C9" s="253" t="s">
        <v>14</v>
      </c>
      <c r="D9" s="220"/>
      <c r="E9" s="5">
        <v>60</v>
      </c>
      <c r="F9" s="220" t="s">
        <v>171</v>
      </c>
      <c r="G9" s="221">
        <v>34335</v>
      </c>
      <c r="H9" s="223">
        <f>8600/2000</f>
        <v>4.3</v>
      </c>
      <c r="I9" s="222">
        <f>2200/2000</f>
        <v>1.1000000000000001</v>
      </c>
      <c r="J9" s="223">
        <f>$I9*1.89487186273587</f>
        <v>2.084359049009457</v>
      </c>
    </row>
    <row r="10" spans="1:11" x14ac:dyDescent="0.3">
      <c r="A10" s="218" t="s">
        <v>213</v>
      </c>
      <c r="B10" s="218" t="s">
        <v>214</v>
      </c>
      <c r="C10" s="219" t="s">
        <v>52</v>
      </c>
      <c r="D10" s="220"/>
      <c r="E10" s="5">
        <v>35</v>
      </c>
      <c r="F10" s="220">
        <v>2008</v>
      </c>
      <c r="G10" s="221">
        <v>40543</v>
      </c>
      <c r="H10" s="222">
        <v>0.62</v>
      </c>
      <c r="I10" s="25">
        <v>0.11</v>
      </c>
      <c r="J10" s="223">
        <f t="shared" si="0"/>
        <v>0.20843590490094571</v>
      </c>
    </row>
    <row r="11" spans="1:11" ht="25" x14ac:dyDescent="0.3">
      <c r="A11" s="218" t="s">
        <v>0</v>
      </c>
      <c r="B11" s="218"/>
      <c r="C11" s="219" t="s">
        <v>14</v>
      </c>
      <c r="D11" s="220">
        <v>7</v>
      </c>
      <c r="E11" s="5">
        <v>5</v>
      </c>
      <c r="F11" s="220">
        <v>2008</v>
      </c>
      <c r="G11" s="221">
        <v>40543</v>
      </c>
      <c r="H11" s="222">
        <v>0.32</v>
      </c>
      <c r="I11" s="25">
        <v>7.0000000000000007E-2</v>
      </c>
      <c r="J11" s="223">
        <f t="shared" si="0"/>
        <v>0.13264103039151093</v>
      </c>
    </row>
    <row r="12" spans="1:11" ht="37.5" x14ac:dyDescent="0.3">
      <c r="A12" s="218" t="s">
        <v>0</v>
      </c>
      <c r="B12" s="218"/>
      <c r="C12" s="219" t="s">
        <v>49</v>
      </c>
      <c r="D12" s="220">
        <v>3</v>
      </c>
      <c r="E12" s="5">
        <v>1</v>
      </c>
      <c r="F12" s="220">
        <v>2008</v>
      </c>
      <c r="G12" s="221">
        <v>40543</v>
      </c>
      <c r="H12" s="222">
        <v>0.28999999999999998</v>
      </c>
      <c r="I12" s="25">
        <v>7.0000000000000007E-2</v>
      </c>
      <c r="J12" s="223">
        <f t="shared" si="0"/>
        <v>0.13264103039151093</v>
      </c>
    </row>
    <row r="13" spans="1:11" x14ac:dyDescent="0.3">
      <c r="A13" s="218" t="s">
        <v>1</v>
      </c>
      <c r="B13" s="218"/>
      <c r="C13" s="219" t="s">
        <v>14</v>
      </c>
      <c r="D13" s="220">
        <v>25</v>
      </c>
      <c r="E13" s="5">
        <v>17</v>
      </c>
      <c r="F13" s="220">
        <v>2008</v>
      </c>
      <c r="G13" s="221">
        <v>40543</v>
      </c>
      <c r="H13" s="224">
        <v>0.27</v>
      </c>
      <c r="I13" s="25">
        <v>0.08</v>
      </c>
      <c r="J13" s="223">
        <f t="shared" si="0"/>
        <v>0.1515897490188696</v>
      </c>
    </row>
    <row r="14" spans="1:11" x14ac:dyDescent="0.3">
      <c r="A14" s="218" t="s">
        <v>1</v>
      </c>
      <c r="B14" s="218"/>
      <c r="C14" s="219" t="s">
        <v>16</v>
      </c>
      <c r="D14" s="220">
        <v>7</v>
      </c>
      <c r="E14" s="5">
        <v>3</v>
      </c>
      <c r="F14" s="220">
        <v>2008</v>
      </c>
      <c r="G14" s="221">
        <v>40543</v>
      </c>
      <c r="H14" s="224">
        <v>0.01</v>
      </c>
      <c r="I14" s="25">
        <v>0</v>
      </c>
      <c r="J14" s="223">
        <f t="shared" si="0"/>
        <v>0</v>
      </c>
    </row>
    <row r="15" spans="1:11" x14ac:dyDescent="0.3">
      <c r="A15" s="218" t="s">
        <v>2</v>
      </c>
      <c r="B15" s="218"/>
      <c r="C15" s="219" t="s">
        <v>16</v>
      </c>
      <c r="D15" s="220">
        <v>60</v>
      </c>
      <c r="E15" s="5">
        <v>1</v>
      </c>
      <c r="F15" s="220">
        <v>2008</v>
      </c>
      <c r="G15" s="221">
        <v>40543</v>
      </c>
      <c r="H15" s="224">
        <v>0.18</v>
      </c>
      <c r="I15" s="25">
        <v>0.08</v>
      </c>
      <c r="J15" s="223">
        <f t="shared" si="0"/>
        <v>0.1515897490188696</v>
      </c>
    </row>
    <row r="16" spans="1:11" ht="37.5" x14ac:dyDescent="0.3">
      <c r="A16" s="218" t="s">
        <v>236</v>
      </c>
      <c r="B16" s="218" t="s">
        <v>235</v>
      </c>
      <c r="C16" s="219" t="s">
        <v>52</v>
      </c>
      <c r="D16" s="220"/>
      <c r="E16" s="5" t="s">
        <v>42</v>
      </c>
      <c r="F16" s="220">
        <v>2008</v>
      </c>
      <c r="G16" s="221">
        <v>40543</v>
      </c>
      <c r="H16" s="222">
        <v>0.52</v>
      </c>
      <c r="I16" s="25">
        <v>0.21</v>
      </c>
      <c r="J16" s="223">
        <f t="shared" si="0"/>
        <v>0.39792309117453267</v>
      </c>
    </row>
    <row r="17" spans="1:11" ht="25" x14ac:dyDescent="0.3">
      <c r="A17" s="218" t="s">
        <v>3</v>
      </c>
      <c r="B17" s="218"/>
      <c r="C17" s="219" t="s">
        <v>52</v>
      </c>
      <c r="D17" s="220"/>
      <c r="E17" s="5">
        <v>1</v>
      </c>
      <c r="F17" s="220">
        <v>2008</v>
      </c>
      <c r="G17" s="221">
        <v>40543</v>
      </c>
      <c r="H17" s="222">
        <v>0.11</v>
      </c>
      <c r="I17" s="25">
        <v>7.0000000000000007E-2</v>
      </c>
      <c r="J17" s="223">
        <f t="shared" si="0"/>
        <v>0.13264103039151093</v>
      </c>
    </row>
    <row r="18" spans="1:11" ht="25" x14ac:dyDescent="0.3">
      <c r="A18" s="218" t="s">
        <v>65</v>
      </c>
      <c r="B18" s="218" t="s">
        <v>66</v>
      </c>
      <c r="C18" s="219" t="s">
        <v>52</v>
      </c>
      <c r="D18" s="220">
        <v>90</v>
      </c>
      <c r="E18" s="5">
        <v>70</v>
      </c>
      <c r="F18" s="220">
        <v>2008</v>
      </c>
      <c r="G18" s="221">
        <v>40543</v>
      </c>
      <c r="H18" s="222">
        <v>0.06</v>
      </c>
      <c r="I18" s="25">
        <v>0.01</v>
      </c>
      <c r="J18" s="223">
        <f t="shared" si="0"/>
        <v>1.89487186273587E-2</v>
      </c>
    </row>
    <row r="19" spans="1:11" ht="37.5" x14ac:dyDescent="0.3">
      <c r="A19" s="218" t="s">
        <v>15</v>
      </c>
      <c r="B19" s="218"/>
      <c r="C19" s="219" t="s">
        <v>14</v>
      </c>
      <c r="D19" s="220">
        <v>17</v>
      </c>
      <c r="E19" s="5">
        <v>12</v>
      </c>
      <c r="F19" s="220">
        <v>2010</v>
      </c>
      <c r="G19" s="221">
        <v>41639</v>
      </c>
      <c r="H19" s="222">
        <v>1.32</v>
      </c>
      <c r="I19" s="25">
        <v>0.36</v>
      </c>
      <c r="J19" s="223">
        <f t="shared" si="0"/>
        <v>0.68215387058491317</v>
      </c>
    </row>
    <row r="20" spans="1:11" ht="25" x14ac:dyDescent="0.3">
      <c r="A20" s="218" t="s">
        <v>39</v>
      </c>
      <c r="B20" s="218"/>
      <c r="C20" s="219" t="s">
        <v>16</v>
      </c>
      <c r="D20" s="220">
        <v>4</v>
      </c>
      <c r="E20" s="7">
        <v>0.5</v>
      </c>
      <c r="F20" s="220">
        <v>2010</v>
      </c>
      <c r="G20" s="221">
        <v>41274</v>
      </c>
      <c r="H20" s="222">
        <v>12.04</v>
      </c>
      <c r="I20" s="25">
        <v>3.73</v>
      </c>
      <c r="J20" s="223">
        <f t="shared" si="0"/>
        <v>7.0678720480047952</v>
      </c>
    </row>
    <row r="21" spans="1:11" ht="25" x14ac:dyDescent="0.3">
      <c r="A21" s="218" t="s">
        <v>40</v>
      </c>
      <c r="B21" s="218"/>
      <c r="C21" s="219" t="s">
        <v>16</v>
      </c>
      <c r="D21" s="220">
        <v>4</v>
      </c>
      <c r="E21" s="7">
        <v>0.5</v>
      </c>
      <c r="F21" s="220">
        <v>2010</v>
      </c>
      <c r="G21" s="221">
        <v>41274</v>
      </c>
      <c r="H21" s="222">
        <v>1.91</v>
      </c>
      <c r="I21" s="25">
        <v>1.17</v>
      </c>
      <c r="J21" s="223">
        <f t="shared" si="0"/>
        <v>2.2170000794009677</v>
      </c>
    </row>
    <row r="22" spans="1:11" x14ac:dyDescent="0.3">
      <c r="A22" s="218" t="s">
        <v>12</v>
      </c>
      <c r="B22" s="218"/>
      <c r="C22" s="219" t="s">
        <v>14</v>
      </c>
      <c r="D22" s="220">
        <v>12</v>
      </c>
      <c r="E22" s="5">
        <v>10</v>
      </c>
      <c r="F22" s="220">
        <v>2008</v>
      </c>
      <c r="G22" s="221">
        <v>41274</v>
      </c>
      <c r="H22" s="222">
        <v>0.33</v>
      </c>
      <c r="I22" s="25">
        <v>0.03</v>
      </c>
      <c r="J22" s="223">
        <f t="shared" si="0"/>
        <v>5.6846155882076102E-2</v>
      </c>
    </row>
    <row r="23" spans="1:11" x14ac:dyDescent="0.3">
      <c r="A23" s="218" t="s">
        <v>12</v>
      </c>
      <c r="B23" s="218"/>
      <c r="C23" s="219" t="s">
        <v>16</v>
      </c>
      <c r="D23" s="220">
        <v>4</v>
      </c>
      <c r="E23" s="5">
        <v>3</v>
      </c>
      <c r="F23" s="220">
        <v>2010</v>
      </c>
      <c r="G23" s="221">
        <v>41274</v>
      </c>
      <c r="H23" s="222">
        <v>3.34</v>
      </c>
      <c r="I23" s="25">
        <v>0.41</v>
      </c>
      <c r="J23" s="223">
        <f t="shared" si="0"/>
        <v>0.77689746372170665</v>
      </c>
    </row>
    <row r="24" spans="1:11" ht="25" x14ac:dyDescent="0.3">
      <c r="A24" s="218" t="s">
        <v>41</v>
      </c>
      <c r="B24" s="218"/>
      <c r="C24" s="219" t="s">
        <v>16</v>
      </c>
      <c r="D24" s="220">
        <v>8</v>
      </c>
      <c r="E24" s="5">
        <v>1</v>
      </c>
      <c r="F24" s="220">
        <v>2010</v>
      </c>
      <c r="G24" s="221">
        <v>41639</v>
      </c>
      <c r="H24" s="222">
        <v>0.79</v>
      </c>
      <c r="I24" s="25">
        <v>0.53</v>
      </c>
      <c r="J24" s="223">
        <f t="shared" si="0"/>
        <v>1.0042820872500111</v>
      </c>
    </row>
    <row r="25" spans="1:11" s="225" customFormat="1" x14ac:dyDescent="0.3">
      <c r="A25" s="218" t="s">
        <v>216</v>
      </c>
      <c r="B25" s="218" t="s">
        <v>215</v>
      </c>
      <c r="C25" s="219" t="s">
        <v>14</v>
      </c>
      <c r="D25" s="220">
        <v>25</v>
      </c>
      <c r="E25" s="219">
        <v>20</v>
      </c>
      <c r="F25" s="220">
        <v>2010</v>
      </c>
      <c r="G25" s="221">
        <v>41639</v>
      </c>
      <c r="H25" s="222">
        <v>0.65</v>
      </c>
      <c r="I25" s="25">
        <v>0.06</v>
      </c>
      <c r="J25" s="223">
        <f t="shared" si="0"/>
        <v>0.1136923117641522</v>
      </c>
    </row>
    <row r="26" spans="1:11" s="225" customFormat="1" ht="25" x14ac:dyDescent="0.3">
      <c r="A26" s="218" t="s">
        <v>216</v>
      </c>
      <c r="B26" s="218" t="s">
        <v>48</v>
      </c>
      <c r="C26" s="219" t="s">
        <v>14</v>
      </c>
      <c r="D26" s="220">
        <v>40</v>
      </c>
      <c r="E26" s="5">
        <v>10</v>
      </c>
      <c r="F26" s="220">
        <v>2010</v>
      </c>
      <c r="G26" s="221">
        <v>41639</v>
      </c>
      <c r="H26" s="222">
        <v>0.31</v>
      </c>
      <c r="I26" s="25">
        <v>0.14000000000000001</v>
      </c>
      <c r="J26" s="223">
        <f t="shared" si="0"/>
        <v>0.26528206078302186</v>
      </c>
    </row>
    <row r="27" spans="1:11" x14ac:dyDescent="0.3">
      <c r="A27" s="211" t="s">
        <v>67</v>
      </c>
      <c r="B27" s="218" t="s">
        <v>295</v>
      </c>
      <c r="C27" s="219" t="s">
        <v>14</v>
      </c>
      <c r="D27" s="220"/>
      <c r="E27" s="5">
        <v>40</v>
      </c>
      <c r="F27" s="220">
        <v>2010</v>
      </c>
      <c r="G27" s="221">
        <v>41639</v>
      </c>
      <c r="H27" s="222"/>
      <c r="I27" s="25"/>
      <c r="J27" s="223"/>
      <c r="K27" s="211" t="s">
        <v>296</v>
      </c>
    </row>
    <row r="28" spans="1:11" ht="37.5" x14ac:dyDescent="0.3">
      <c r="A28" s="211" t="s">
        <v>67</v>
      </c>
      <c r="B28" s="218" t="s">
        <v>227</v>
      </c>
      <c r="C28" s="219" t="s">
        <v>52</v>
      </c>
      <c r="D28" s="220">
        <v>50</v>
      </c>
      <c r="E28" s="12">
        <v>25</v>
      </c>
      <c r="F28" s="220">
        <v>2008</v>
      </c>
      <c r="G28" s="226">
        <v>41639</v>
      </c>
      <c r="H28" s="222">
        <v>4.08</v>
      </c>
      <c r="I28" s="25">
        <v>2.04</v>
      </c>
      <c r="J28" s="223">
        <f t="shared" si="0"/>
        <v>3.8655385999811749</v>
      </c>
    </row>
    <row r="29" spans="1:11" x14ac:dyDescent="0.3">
      <c r="A29" s="211" t="s">
        <v>67</v>
      </c>
      <c r="B29" s="218" t="s">
        <v>13</v>
      </c>
      <c r="C29" s="219" t="s">
        <v>52</v>
      </c>
      <c r="D29" s="220">
        <v>50</v>
      </c>
      <c r="E29" s="5">
        <v>25</v>
      </c>
      <c r="F29" s="220">
        <v>2008</v>
      </c>
      <c r="G29" s="221">
        <v>40543</v>
      </c>
      <c r="H29" s="222">
        <v>0.4</v>
      </c>
      <c r="I29" s="25">
        <v>0.15</v>
      </c>
      <c r="J29" s="223">
        <f>$I29*1.89487186273587</f>
        <v>0.2842307794103805</v>
      </c>
    </row>
    <row r="30" spans="1:11" ht="112.5" x14ac:dyDescent="0.3">
      <c r="A30" s="211" t="s">
        <v>67</v>
      </c>
      <c r="B30" s="218" t="s">
        <v>297</v>
      </c>
      <c r="C30" s="219" t="s">
        <v>14</v>
      </c>
      <c r="D30" s="220"/>
      <c r="E30" s="5">
        <v>25</v>
      </c>
      <c r="F30" s="220">
        <v>2010</v>
      </c>
      <c r="G30" s="221">
        <v>41639</v>
      </c>
      <c r="H30" s="222">
        <v>0.26</v>
      </c>
      <c r="I30" s="25">
        <v>0.1</v>
      </c>
      <c r="J30" s="223">
        <f t="shared" si="0"/>
        <v>0.18948718627358702</v>
      </c>
    </row>
    <row r="31" spans="1:11" ht="25" x14ac:dyDescent="0.3">
      <c r="A31" s="211" t="s">
        <v>67</v>
      </c>
      <c r="B31" s="218" t="s">
        <v>212</v>
      </c>
      <c r="C31" s="219" t="s">
        <v>16</v>
      </c>
      <c r="D31" s="220"/>
      <c r="E31" s="5">
        <v>3</v>
      </c>
      <c r="F31" s="220">
        <v>2010</v>
      </c>
      <c r="G31" s="221">
        <v>41274</v>
      </c>
      <c r="H31" s="222">
        <v>0.18</v>
      </c>
      <c r="I31" s="25">
        <v>0.13</v>
      </c>
      <c r="J31" s="223">
        <f>$I31*1.89487186273587</f>
        <v>0.2463333421556631</v>
      </c>
    </row>
    <row r="32" spans="1:11" ht="25" x14ac:dyDescent="0.3">
      <c r="A32" s="218" t="s">
        <v>17</v>
      </c>
      <c r="B32" s="218"/>
      <c r="C32" s="219" t="s">
        <v>14</v>
      </c>
      <c r="D32" s="220">
        <v>30</v>
      </c>
      <c r="E32" s="5">
        <v>15</v>
      </c>
      <c r="F32" s="220">
        <v>2010</v>
      </c>
      <c r="G32" s="221">
        <v>41274</v>
      </c>
      <c r="H32" s="222">
        <v>0.22</v>
      </c>
      <c r="I32" s="25">
        <v>7.0000000000000007E-2</v>
      </c>
      <c r="J32" s="223">
        <f t="shared" si="0"/>
        <v>0.13264103039151093</v>
      </c>
    </row>
    <row r="33" spans="1:11" ht="25" x14ac:dyDescent="0.3">
      <c r="A33" s="218" t="s">
        <v>17</v>
      </c>
      <c r="B33" s="218"/>
      <c r="C33" s="219" t="s">
        <v>16</v>
      </c>
      <c r="D33" s="220">
        <v>30</v>
      </c>
      <c r="E33" s="5">
        <v>3</v>
      </c>
      <c r="F33" s="220">
        <v>2010</v>
      </c>
      <c r="G33" s="221">
        <v>41274</v>
      </c>
      <c r="H33" s="222">
        <v>0.2</v>
      </c>
      <c r="I33" s="25">
        <v>0.15</v>
      </c>
      <c r="J33" s="223">
        <f t="shared" si="0"/>
        <v>0.2842307794103805</v>
      </c>
    </row>
    <row r="34" spans="1:11" ht="25" x14ac:dyDescent="0.3">
      <c r="A34" s="218" t="s">
        <v>4</v>
      </c>
      <c r="B34" s="218"/>
      <c r="C34" s="219" t="s">
        <v>52</v>
      </c>
      <c r="D34" s="220"/>
      <c r="E34" s="7">
        <v>0.2</v>
      </c>
      <c r="F34" s="220">
        <v>2008</v>
      </c>
      <c r="G34" s="221">
        <v>40543</v>
      </c>
      <c r="H34" s="222">
        <v>0.38</v>
      </c>
      <c r="I34" s="25">
        <v>0.14000000000000001</v>
      </c>
      <c r="J34" s="223">
        <f t="shared" si="0"/>
        <v>0.26528206078302186</v>
      </c>
    </row>
    <row r="35" spans="1:11" ht="37.5" x14ac:dyDescent="0.3">
      <c r="A35" s="218" t="s">
        <v>18</v>
      </c>
      <c r="B35" s="218"/>
      <c r="C35" s="219" t="s">
        <v>14</v>
      </c>
      <c r="D35" s="220"/>
      <c r="E35" s="5">
        <v>10</v>
      </c>
      <c r="F35" s="220">
        <v>2013</v>
      </c>
      <c r="G35" s="221">
        <v>42370</v>
      </c>
      <c r="H35" s="222">
        <v>0.18</v>
      </c>
      <c r="I35" s="25">
        <v>0.1</v>
      </c>
      <c r="J35" s="223">
        <f t="shared" si="0"/>
        <v>0.18948718627358702</v>
      </c>
    </row>
    <row r="36" spans="1:11" ht="37.5" x14ac:dyDescent="0.3">
      <c r="A36" s="218" t="s">
        <v>229</v>
      </c>
      <c r="B36" s="218"/>
      <c r="C36" s="219" t="s">
        <v>14</v>
      </c>
      <c r="D36" s="220"/>
      <c r="E36" s="5">
        <v>25</v>
      </c>
      <c r="F36" s="220">
        <v>2008</v>
      </c>
      <c r="G36" s="221">
        <v>40543</v>
      </c>
      <c r="H36" s="222"/>
      <c r="I36" s="25"/>
      <c r="J36" s="223"/>
    </row>
    <row r="37" spans="1:11" ht="25" x14ac:dyDescent="0.3">
      <c r="A37" s="218" t="s">
        <v>5</v>
      </c>
      <c r="B37" s="218"/>
      <c r="C37" s="219" t="s">
        <v>16</v>
      </c>
      <c r="D37" s="220"/>
      <c r="E37" s="5">
        <v>6</v>
      </c>
      <c r="F37" s="220">
        <v>2008</v>
      </c>
      <c r="G37" s="221">
        <v>41639</v>
      </c>
      <c r="H37" s="222">
        <v>0.12</v>
      </c>
      <c r="I37" s="25">
        <v>0.03</v>
      </c>
      <c r="J37" s="223">
        <f t="shared" si="0"/>
        <v>5.6846155882076102E-2</v>
      </c>
    </row>
    <row r="38" spans="1:11" ht="25" x14ac:dyDescent="0.3">
      <c r="A38" s="218" t="s">
        <v>6</v>
      </c>
      <c r="B38" s="218"/>
      <c r="C38" s="219" t="s">
        <v>52</v>
      </c>
      <c r="D38" s="220"/>
      <c r="E38" s="5">
        <v>1</v>
      </c>
      <c r="F38" s="220">
        <v>2008</v>
      </c>
      <c r="G38" s="221">
        <v>40543</v>
      </c>
      <c r="H38" s="222">
        <v>0</v>
      </c>
      <c r="I38" s="25">
        <v>0</v>
      </c>
      <c r="J38" s="223">
        <f t="shared" si="0"/>
        <v>0</v>
      </c>
      <c r="K38" s="211" t="s">
        <v>298</v>
      </c>
    </row>
    <row r="39" spans="1:11" ht="25" x14ac:dyDescent="0.3">
      <c r="A39" s="218" t="s">
        <v>54</v>
      </c>
      <c r="B39" s="227" t="s">
        <v>7</v>
      </c>
      <c r="C39" s="219" t="s">
        <v>16</v>
      </c>
      <c r="D39" s="220">
        <v>4</v>
      </c>
      <c r="E39" s="5">
        <v>3</v>
      </c>
      <c r="F39" s="220">
        <v>2008</v>
      </c>
      <c r="G39" s="221">
        <v>40543</v>
      </c>
      <c r="H39" s="222">
        <v>1.9</v>
      </c>
      <c r="I39" s="25">
        <v>0.22</v>
      </c>
      <c r="J39" s="223">
        <f t="shared" si="0"/>
        <v>0.41687180980189142</v>
      </c>
    </row>
    <row r="40" spans="1:11" ht="25" x14ac:dyDescent="0.3">
      <c r="A40" s="218" t="s">
        <v>54</v>
      </c>
      <c r="B40" s="227" t="s">
        <v>8</v>
      </c>
      <c r="C40" s="219" t="s">
        <v>16</v>
      </c>
      <c r="D40" s="220">
        <v>4</v>
      </c>
      <c r="E40" s="7">
        <v>1.5</v>
      </c>
      <c r="F40" s="220">
        <v>2008</v>
      </c>
      <c r="G40" s="226">
        <v>41639</v>
      </c>
      <c r="H40" s="222">
        <v>0.68</v>
      </c>
      <c r="I40" s="25">
        <v>0.12</v>
      </c>
      <c r="J40" s="223">
        <f t="shared" si="0"/>
        <v>0.22738462352830441</v>
      </c>
    </row>
    <row r="41" spans="1:11" x14ac:dyDescent="0.3">
      <c r="A41" s="218" t="s">
        <v>10</v>
      </c>
      <c r="B41" s="218"/>
      <c r="C41" s="219" t="s">
        <v>14</v>
      </c>
      <c r="D41" s="220">
        <v>25</v>
      </c>
      <c r="E41" s="5">
        <v>15</v>
      </c>
      <c r="F41" s="220">
        <v>2008</v>
      </c>
      <c r="G41" s="221">
        <v>41274</v>
      </c>
      <c r="H41" s="222">
        <v>0.76</v>
      </c>
      <c r="I41" s="25">
        <v>0.24</v>
      </c>
      <c r="J41" s="223">
        <f>$I41*1.89487186273587</f>
        <v>0.45476924705660882</v>
      </c>
    </row>
    <row r="42" spans="1:11" x14ac:dyDescent="0.3">
      <c r="A42" s="218" t="s">
        <v>10</v>
      </c>
      <c r="B42" s="218"/>
      <c r="C42" s="219" t="s">
        <v>16</v>
      </c>
      <c r="D42" s="220">
        <v>8</v>
      </c>
      <c r="E42" s="5">
        <v>3</v>
      </c>
      <c r="F42" s="220">
        <v>2008</v>
      </c>
      <c r="G42" s="221">
        <v>41274</v>
      </c>
      <c r="H42" s="222">
        <v>0.28999999999999998</v>
      </c>
      <c r="I42" s="25">
        <v>0.05</v>
      </c>
      <c r="J42" s="223">
        <f t="shared" si="0"/>
        <v>9.4743593136793508E-2</v>
      </c>
    </row>
    <row r="43" spans="1:11" x14ac:dyDescent="0.3">
      <c r="A43" s="218" t="s">
        <v>10</v>
      </c>
      <c r="B43" s="218" t="s">
        <v>231</v>
      </c>
      <c r="C43" s="219" t="s">
        <v>14</v>
      </c>
      <c r="D43" s="220">
        <v>25</v>
      </c>
      <c r="E43" s="5">
        <v>15</v>
      </c>
      <c r="F43" s="220">
        <v>2010</v>
      </c>
      <c r="G43" s="221">
        <v>41274</v>
      </c>
      <c r="H43" s="222"/>
      <c r="I43" s="25"/>
      <c r="J43" s="223"/>
    </row>
    <row r="44" spans="1:11" x14ac:dyDescent="0.3">
      <c r="A44" s="218" t="s">
        <v>10</v>
      </c>
      <c r="B44" s="218" t="s">
        <v>231</v>
      </c>
      <c r="C44" s="219" t="s">
        <v>16</v>
      </c>
      <c r="D44" s="220">
        <v>8</v>
      </c>
      <c r="E44" s="5">
        <v>3</v>
      </c>
      <c r="F44" s="220">
        <v>2010</v>
      </c>
      <c r="G44" s="221">
        <v>41274</v>
      </c>
      <c r="H44" s="222">
        <v>0.17</v>
      </c>
      <c r="I44" s="25">
        <v>0.17</v>
      </c>
      <c r="J44" s="223">
        <f>$I44*1.89487186273587</f>
        <v>0.32212821666509794</v>
      </c>
    </row>
    <row r="45" spans="1:11" ht="25" x14ac:dyDescent="0.3">
      <c r="A45" s="218" t="s">
        <v>9</v>
      </c>
      <c r="B45" s="218"/>
      <c r="C45" s="219" t="s">
        <v>14</v>
      </c>
      <c r="D45" s="220"/>
      <c r="E45" s="5">
        <v>8</v>
      </c>
      <c r="F45" s="220">
        <v>2008</v>
      </c>
      <c r="G45" s="221">
        <v>40543</v>
      </c>
      <c r="H45" s="222">
        <v>0.01</v>
      </c>
      <c r="I45" s="25">
        <v>0.01</v>
      </c>
      <c r="J45" s="223">
        <f>$I45*1.89487186273587</f>
        <v>1.89487186273587E-2</v>
      </c>
    </row>
    <row r="46" spans="1:11" ht="25" x14ac:dyDescent="0.3">
      <c r="A46" s="218" t="s">
        <v>9</v>
      </c>
      <c r="B46" s="218"/>
      <c r="C46" s="219" t="s">
        <v>16</v>
      </c>
      <c r="D46" s="220"/>
      <c r="E46" s="5">
        <v>2</v>
      </c>
      <c r="F46" s="220">
        <v>2008</v>
      </c>
      <c r="G46" s="228">
        <v>40543</v>
      </c>
      <c r="H46" s="223">
        <v>0.14000000000000001</v>
      </c>
      <c r="I46" s="25">
        <v>0.06</v>
      </c>
      <c r="J46" s="223">
        <f>$I46*1.89487186273587</f>
        <v>0.1136923117641522</v>
      </c>
    </row>
    <row r="47" spans="1:11" ht="25" x14ac:dyDescent="0.3">
      <c r="A47" s="218" t="s">
        <v>11</v>
      </c>
      <c r="B47" s="218"/>
      <c r="C47" s="219" t="s">
        <v>52</v>
      </c>
      <c r="D47" s="220"/>
      <c r="E47" s="5">
        <v>75</v>
      </c>
      <c r="F47" s="220">
        <v>2008</v>
      </c>
      <c r="G47" s="221">
        <v>40543</v>
      </c>
      <c r="H47" s="222">
        <v>0.23</v>
      </c>
      <c r="I47" s="25">
        <v>0.04</v>
      </c>
      <c r="J47" s="223">
        <f>$I47*1.89487186273587</f>
        <v>7.5794874509434798E-2</v>
      </c>
    </row>
    <row r="48" spans="1:11" s="232" customFormat="1" ht="13" x14ac:dyDescent="0.3">
      <c r="A48" s="229" t="s">
        <v>232</v>
      </c>
      <c r="B48" s="230"/>
      <c r="C48" s="231"/>
      <c r="D48" s="231"/>
      <c r="E48" s="231"/>
      <c r="F48" s="231"/>
      <c r="H48" s="204">
        <f>SUM(H5:H47)</f>
        <v>48.619999999999976</v>
      </c>
      <c r="I48" s="204">
        <f>SUM(I5:I47)</f>
        <v>14.350000000000001</v>
      </c>
      <c r="J48" s="97">
        <f>SUM(J5:J47)</f>
        <v>27.191411230259739</v>
      </c>
    </row>
    <row r="49" spans="1:11" ht="13" x14ac:dyDescent="0.3">
      <c r="A49" s="233"/>
      <c r="B49" s="233"/>
      <c r="C49" s="234"/>
      <c r="D49" s="235"/>
      <c r="E49" s="234"/>
      <c r="F49" s="235"/>
      <c r="G49" s="228"/>
      <c r="I49" s="27"/>
      <c r="J49" s="223"/>
    </row>
    <row r="50" spans="1:11" ht="13" x14ac:dyDescent="0.3">
      <c r="A50" s="233" t="s">
        <v>309</v>
      </c>
      <c r="B50" s="233"/>
      <c r="C50" s="234"/>
      <c r="D50" s="235"/>
      <c r="E50" s="234"/>
      <c r="F50" s="235"/>
      <c r="G50" s="228"/>
      <c r="I50" s="27"/>
      <c r="J50" s="223"/>
    </row>
    <row r="51" spans="1:11" ht="44.5" customHeight="1" x14ac:dyDescent="0.3">
      <c r="A51" s="227" t="s">
        <v>43</v>
      </c>
      <c r="B51" s="227" t="s">
        <v>122</v>
      </c>
      <c r="C51" s="234"/>
      <c r="D51" s="220">
        <v>35</v>
      </c>
      <c r="E51" s="219">
        <v>25</v>
      </c>
      <c r="F51" s="220" t="s">
        <v>233</v>
      </c>
      <c r="G51" s="221" t="s">
        <v>234</v>
      </c>
      <c r="H51" s="222">
        <v>1.7</v>
      </c>
      <c r="I51" s="223">
        <f>(0.31-0.12)/2</f>
        <v>9.5000000000000001E-2</v>
      </c>
      <c r="J51" s="223">
        <f t="shared" ref="J51:J60" si="1">$I51*1.89487186273587</f>
        <v>0.18001282695990767</v>
      </c>
      <c r="K51" s="206" t="s">
        <v>299</v>
      </c>
    </row>
    <row r="52" spans="1:11" ht="37.5" x14ac:dyDescent="0.3">
      <c r="A52" s="237" t="s">
        <v>43</v>
      </c>
      <c r="B52" s="237" t="s">
        <v>174</v>
      </c>
      <c r="C52" s="238"/>
      <c r="D52" s="239">
        <v>35</v>
      </c>
      <c r="E52" s="240">
        <v>10</v>
      </c>
      <c r="F52" s="239" t="s">
        <v>171</v>
      </c>
      <c r="G52" s="241">
        <v>33970</v>
      </c>
      <c r="H52" s="242">
        <f>46400/2000</f>
        <v>23.2</v>
      </c>
      <c r="I52" s="200">
        <f>33200/2000</f>
        <v>16.600000000000001</v>
      </c>
      <c r="J52" s="243">
        <f t="shared" si="1"/>
        <v>31.454872921415447</v>
      </c>
      <c r="K52" s="237" t="s">
        <v>310</v>
      </c>
    </row>
    <row r="53" spans="1:11" ht="37.5" x14ac:dyDescent="0.3">
      <c r="A53" s="237" t="s">
        <v>43</v>
      </c>
      <c r="B53" s="237" t="s">
        <v>174</v>
      </c>
      <c r="C53" s="238"/>
      <c r="D53" s="239">
        <v>35</v>
      </c>
      <c r="E53" s="240">
        <v>1</v>
      </c>
      <c r="F53" s="239" t="s">
        <v>173</v>
      </c>
      <c r="G53" s="241">
        <v>37621</v>
      </c>
      <c r="H53" s="242">
        <v>8.3000000000000007</v>
      </c>
      <c r="I53" s="200">
        <v>7.42</v>
      </c>
      <c r="J53" s="243">
        <f t="shared" si="1"/>
        <v>14.059949221500156</v>
      </c>
      <c r="K53" s="237" t="s">
        <v>310</v>
      </c>
    </row>
    <row r="54" spans="1:11" s="225" customFormat="1" ht="37.5" x14ac:dyDescent="0.3">
      <c r="A54" s="218" t="s">
        <v>47</v>
      </c>
      <c r="B54" s="218"/>
      <c r="C54" s="219"/>
      <c r="D54" s="220"/>
      <c r="E54" s="219">
        <v>65</v>
      </c>
      <c r="F54" s="220" t="s">
        <v>171</v>
      </c>
      <c r="G54" s="221">
        <v>34335</v>
      </c>
      <c r="H54" s="244">
        <f>880/2000</f>
        <v>0.44</v>
      </c>
      <c r="I54" s="222">
        <f>260/2000</f>
        <v>0.13</v>
      </c>
      <c r="J54" s="223">
        <f>$I54*1.89487186273587</f>
        <v>0.2463333421556631</v>
      </c>
    </row>
    <row r="55" spans="1:11" s="225" customFormat="1" ht="37.5" x14ac:dyDescent="0.3">
      <c r="A55" s="218" t="s">
        <v>44</v>
      </c>
      <c r="B55" s="218" t="s">
        <v>45</v>
      </c>
      <c r="C55" s="218"/>
      <c r="D55" s="220"/>
      <c r="E55" s="219">
        <v>80</v>
      </c>
      <c r="F55" s="220" t="s">
        <v>172</v>
      </c>
      <c r="G55" s="221">
        <v>34700</v>
      </c>
      <c r="H55" s="222"/>
    </row>
    <row r="56" spans="1:11" s="225" customFormat="1" ht="37.5" x14ac:dyDescent="0.3">
      <c r="A56" s="218" t="s">
        <v>44</v>
      </c>
      <c r="B56" s="218" t="s">
        <v>45</v>
      </c>
      <c r="C56" s="218"/>
      <c r="D56" s="220"/>
      <c r="E56" s="219">
        <v>75</v>
      </c>
      <c r="F56" s="220" t="s">
        <v>172</v>
      </c>
      <c r="G56" s="221">
        <v>36161</v>
      </c>
      <c r="H56" s="222"/>
      <c r="I56" s="222"/>
      <c r="J56" s="223"/>
    </row>
    <row r="57" spans="1:11" s="225" customFormat="1" ht="37.5" x14ac:dyDescent="0.3">
      <c r="A57" s="218" t="s">
        <v>44</v>
      </c>
      <c r="B57" s="218" t="s">
        <v>46</v>
      </c>
      <c r="C57" s="218"/>
      <c r="D57" s="220"/>
      <c r="E57" s="219">
        <v>70</v>
      </c>
      <c r="F57" s="220" t="s">
        <v>172</v>
      </c>
      <c r="G57" s="221">
        <v>34700</v>
      </c>
      <c r="H57" s="222"/>
      <c r="I57" s="222"/>
      <c r="J57" s="223"/>
      <c r="K57" s="227"/>
    </row>
    <row r="58" spans="1:11" s="225" customFormat="1" ht="37.5" x14ac:dyDescent="0.3">
      <c r="A58" s="218" t="s">
        <v>44</v>
      </c>
      <c r="B58" s="218" t="s">
        <v>46</v>
      </c>
      <c r="C58" s="218"/>
      <c r="D58" s="220"/>
      <c r="E58" s="219">
        <v>65</v>
      </c>
      <c r="F58" s="220" t="s">
        <v>172</v>
      </c>
      <c r="G58" s="221">
        <v>36161</v>
      </c>
      <c r="I58" s="222"/>
      <c r="J58" s="223"/>
    </row>
    <row r="59" spans="1:11" s="225" customFormat="1" ht="37.5" x14ac:dyDescent="0.3">
      <c r="A59" s="218" t="s">
        <v>44</v>
      </c>
      <c r="B59" s="218"/>
      <c r="C59" s="218"/>
      <c r="D59" s="220"/>
      <c r="E59" s="219" t="s">
        <v>52</v>
      </c>
      <c r="F59" s="220" t="s">
        <v>172</v>
      </c>
      <c r="G59" s="221"/>
      <c r="H59" s="222">
        <f>10820/2000</f>
        <v>5.41</v>
      </c>
      <c r="I59" s="222">
        <f>360/2000</f>
        <v>0.18</v>
      </c>
      <c r="J59" s="223">
        <f>$I59*1.89487186273587</f>
        <v>0.34107693529245658</v>
      </c>
    </row>
    <row r="60" spans="1:11" ht="50" x14ac:dyDescent="0.3">
      <c r="A60" s="218" t="s">
        <v>58</v>
      </c>
      <c r="B60" s="218" t="s">
        <v>45</v>
      </c>
      <c r="C60" s="219"/>
      <c r="D60" s="220"/>
      <c r="E60" s="5">
        <v>75</v>
      </c>
      <c r="F60" s="220">
        <v>2008</v>
      </c>
      <c r="G60" s="221">
        <v>42004</v>
      </c>
      <c r="H60" s="222">
        <v>10.89</v>
      </c>
      <c r="I60" s="25">
        <v>0.41</v>
      </c>
      <c r="J60" s="223">
        <f t="shared" si="1"/>
        <v>0.77689746372170665</v>
      </c>
      <c r="K60" s="223">
        <f>J59+J60</f>
        <v>1.1179743990141633</v>
      </c>
    </row>
    <row r="61" spans="1:11" s="247" customFormat="1" ht="33.5" customHeight="1" x14ac:dyDescent="0.3">
      <c r="A61" s="229" t="s">
        <v>232</v>
      </c>
      <c r="B61" s="230"/>
      <c r="C61" s="245"/>
      <c r="D61" s="245"/>
      <c r="E61" s="245"/>
      <c r="F61" s="245"/>
      <c r="G61" s="245"/>
      <c r="H61" s="245">
        <f>H51+H54+H59+H60</f>
        <v>18.440000000000001</v>
      </c>
      <c r="I61" s="245">
        <f>I51+I54+I59+I60</f>
        <v>0.81499999999999995</v>
      </c>
      <c r="J61" s="273">
        <f>J51+J54+J59+J60</f>
        <v>1.5443205681297338</v>
      </c>
      <c r="K61" s="246" t="s">
        <v>290</v>
      </c>
    </row>
    <row r="62" spans="1:11" s="247" customFormat="1" ht="36" customHeight="1" x14ac:dyDescent="0.3">
      <c r="A62" s="248" t="s">
        <v>219</v>
      </c>
      <c r="B62" s="230"/>
      <c r="C62" s="245"/>
      <c r="D62" s="245"/>
      <c r="E62" s="245"/>
      <c r="F62" s="245"/>
      <c r="G62" s="245"/>
      <c r="H62" s="245">
        <f>H48+H61</f>
        <v>67.059999999999974</v>
      </c>
      <c r="I62" s="245">
        <f>I48+I61</f>
        <v>15.165000000000001</v>
      </c>
      <c r="J62" s="249">
        <f>J48+J61</f>
        <v>28.735731798389473</v>
      </c>
      <c r="K62" s="246" t="s">
        <v>290</v>
      </c>
    </row>
    <row r="63" spans="1:11" s="247" customFormat="1" ht="13" x14ac:dyDescent="0.3">
      <c r="A63" s="230"/>
      <c r="B63" s="230"/>
      <c r="C63" s="245"/>
      <c r="D63" s="245"/>
      <c r="E63" s="245"/>
      <c r="F63" s="245"/>
      <c r="G63" s="245"/>
      <c r="H63" s="245"/>
      <c r="I63" s="245"/>
      <c r="J63" s="245"/>
    </row>
    <row r="64" spans="1:11" ht="13" x14ac:dyDescent="0.3">
      <c r="A64" s="218"/>
      <c r="B64" s="218"/>
      <c r="C64" s="219"/>
      <c r="D64" s="220"/>
      <c r="E64" s="5"/>
      <c r="F64" s="220"/>
      <c r="G64" s="250"/>
      <c r="H64" s="215"/>
      <c r="I64" s="251"/>
    </row>
    <row r="65" spans="1:13" ht="13" x14ac:dyDescent="0.3">
      <c r="A65" s="234" t="s">
        <v>57</v>
      </c>
      <c r="B65" s="213"/>
      <c r="C65" s="234"/>
      <c r="D65" s="235"/>
      <c r="E65" s="234"/>
      <c r="F65" s="235"/>
      <c r="G65" s="252"/>
      <c r="H65" s="222"/>
      <c r="I65" s="215"/>
    </row>
    <row r="66" spans="1:13" s="85" customFormat="1" ht="39" customHeight="1" x14ac:dyDescent="0.3">
      <c r="A66" s="278" t="s">
        <v>38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7"/>
      <c r="L66" s="277"/>
      <c r="M66" s="26"/>
    </row>
    <row r="67" spans="1:13" x14ac:dyDescent="0.3">
      <c r="A67" s="254" t="s">
        <v>230</v>
      </c>
      <c r="B67" s="227"/>
      <c r="C67" s="227"/>
      <c r="D67" s="255"/>
      <c r="E67" s="227"/>
      <c r="F67" s="255"/>
      <c r="G67" s="256"/>
      <c r="I67" s="222"/>
    </row>
    <row r="68" spans="1:13" ht="13" x14ac:dyDescent="0.3">
      <c r="A68" s="225" t="s">
        <v>178</v>
      </c>
      <c r="B68" s="225"/>
      <c r="C68" s="225"/>
      <c r="D68" s="257"/>
      <c r="E68" s="225"/>
      <c r="F68" s="257"/>
    </row>
    <row r="69" spans="1:13" x14ac:dyDescent="0.3">
      <c r="A69" s="254"/>
    </row>
  </sheetData>
  <sortState ref="A5:R47">
    <sortCondition ref="A5:A47"/>
  </sortState>
  <mergeCells count="1">
    <mergeCell ref="A66:J66"/>
  </mergeCells>
  <printOptions gridLines="1"/>
  <pageMargins left="0.5" right="0.5" top="0.75" bottom="0.5" header="0.31" footer="0.35"/>
  <pageSetup orientation="landscape" r:id="rId1"/>
  <headerFooter>
    <oddHeader>&amp;C&amp;"Arial Black,Italic"&amp;12Draft, Confidential, Deliberative, Pre-decisional</oddHeader>
    <oddFooter>&amp;R&amp;"Arial,Regular"&amp;P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D69"/>
  <sheetViews>
    <sheetView workbookViewId="0">
      <selection activeCell="B18" sqref="B18"/>
    </sheetView>
  </sheetViews>
  <sheetFormatPr defaultRowHeight="12.5" x14ac:dyDescent="0.3"/>
  <cols>
    <col min="1" max="1" width="26.19921875" style="48" customWidth="1"/>
    <col min="2" max="2" width="40.3984375" style="48" customWidth="1"/>
    <col min="3" max="16384" width="8.796875" style="48"/>
  </cols>
  <sheetData>
    <row r="1" spans="1:3" ht="13" x14ac:dyDescent="0.3">
      <c r="A1" s="61" t="s">
        <v>289</v>
      </c>
      <c r="B1" s="9"/>
      <c r="C1" s="9"/>
    </row>
    <row r="2" spans="1:3" ht="13" x14ac:dyDescent="0.3">
      <c r="A2" s="61">
        <v>1990</v>
      </c>
      <c r="B2" s="9"/>
      <c r="C2" s="9"/>
    </row>
    <row r="3" spans="1:3" ht="13" x14ac:dyDescent="0.3">
      <c r="A3" s="72" t="s">
        <v>113</v>
      </c>
      <c r="B3" s="72" t="s">
        <v>114</v>
      </c>
      <c r="C3" s="9"/>
    </row>
    <row r="4" spans="1:3" x14ac:dyDescent="0.3">
      <c r="A4" s="62" t="s">
        <v>115</v>
      </c>
      <c r="B4" s="62" t="s">
        <v>186</v>
      </c>
    </row>
    <row r="5" spans="1:3" x14ac:dyDescent="0.3">
      <c r="A5" s="62"/>
      <c r="B5" s="9" t="s">
        <v>187</v>
      </c>
      <c r="C5" s="9"/>
    </row>
    <row r="6" spans="1:3" x14ac:dyDescent="0.3">
      <c r="A6" s="62"/>
      <c r="B6" s="48" t="s">
        <v>188</v>
      </c>
      <c r="C6" s="9"/>
    </row>
    <row r="7" spans="1:3" x14ac:dyDescent="0.3">
      <c r="A7" s="62" t="s">
        <v>116</v>
      </c>
      <c r="B7" s="62" t="s">
        <v>179</v>
      </c>
      <c r="C7" s="9"/>
    </row>
    <row r="8" spans="1:3" x14ac:dyDescent="0.3">
      <c r="A8" s="62"/>
      <c r="B8" s="62" t="s">
        <v>193</v>
      </c>
      <c r="C8" s="9"/>
    </row>
    <row r="9" spans="1:3" x14ac:dyDescent="0.3">
      <c r="A9" s="62" t="s">
        <v>117</v>
      </c>
      <c r="B9" s="62" t="s">
        <v>180</v>
      </c>
    </row>
    <row r="10" spans="1:3" x14ac:dyDescent="0.3">
      <c r="A10" s="62"/>
      <c r="B10" s="9" t="s">
        <v>181</v>
      </c>
      <c r="C10" s="9"/>
    </row>
    <row r="11" spans="1:3" x14ac:dyDescent="0.3">
      <c r="A11" s="62"/>
      <c r="B11" s="48" t="s">
        <v>179</v>
      </c>
      <c r="C11" s="9"/>
    </row>
    <row r="12" spans="1:3" x14ac:dyDescent="0.3">
      <c r="A12" s="62"/>
      <c r="B12" s="48" t="s">
        <v>182</v>
      </c>
      <c r="C12" s="9"/>
    </row>
    <row r="13" spans="1:3" x14ac:dyDescent="0.3">
      <c r="A13" s="62"/>
      <c r="B13" s="71" t="s">
        <v>192</v>
      </c>
      <c r="C13" s="9"/>
    </row>
    <row r="14" spans="1:3" x14ac:dyDescent="0.3">
      <c r="A14" s="62"/>
      <c r="B14" s="48" t="s">
        <v>194</v>
      </c>
      <c r="C14" s="9"/>
    </row>
    <row r="15" spans="1:3" x14ac:dyDescent="0.3">
      <c r="A15" s="62"/>
      <c r="B15" s="48" t="s">
        <v>183</v>
      </c>
      <c r="C15" s="9"/>
    </row>
    <row r="16" spans="1:3" x14ac:dyDescent="0.3">
      <c r="A16" s="62"/>
      <c r="B16" s="48" t="s">
        <v>184</v>
      </c>
      <c r="C16" s="9"/>
    </row>
    <row r="17" spans="1:3" x14ac:dyDescent="0.3">
      <c r="A17" s="62"/>
      <c r="B17" s="48" t="s">
        <v>185</v>
      </c>
      <c r="C17" s="9"/>
    </row>
    <row r="18" spans="1:3" x14ac:dyDescent="0.3">
      <c r="A18" s="62" t="s">
        <v>118</v>
      </c>
      <c r="B18" s="62" t="s">
        <v>189</v>
      </c>
    </row>
    <row r="19" spans="1:3" x14ac:dyDescent="0.3">
      <c r="A19" s="62"/>
      <c r="B19" s="9" t="s">
        <v>190</v>
      </c>
      <c r="C19" s="9"/>
    </row>
    <row r="20" spans="1:3" x14ac:dyDescent="0.3">
      <c r="A20" s="62"/>
      <c r="B20" s="48" t="s">
        <v>191</v>
      </c>
      <c r="C20" s="9"/>
    </row>
    <row r="21" spans="1:3" x14ac:dyDescent="0.3">
      <c r="A21" s="62" t="s">
        <v>119</v>
      </c>
      <c r="B21" s="62" t="s">
        <v>175</v>
      </c>
    </row>
    <row r="22" spans="1:3" x14ac:dyDescent="0.3">
      <c r="A22" s="62"/>
      <c r="B22" s="48" t="s">
        <v>176</v>
      </c>
      <c r="C22" s="9"/>
    </row>
    <row r="23" spans="1:3" x14ac:dyDescent="0.3">
      <c r="A23" s="62" t="s">
        <v>120</v>
      </c>
      <c r="B23" s="62" t="s">
        <v>121</v>
      </c>
      <c r="C23" s="9"/>
    </row>
    <row r="24" spans="1:3" x14ac:dyDescent="0.3">
      <c r="A24" s="62"/>
      <c r="B24" s="62"/>
      <c r="C24" s="9"/>
    </row>
    <row r="25" spans="1:3" ht="13" x14ac:dyDescent="0.3">
      <c r="A25" s="63" t="s">
        <v>221</v>
      </c>
    </row>
    <row r="26" spans="1:3" ht="26" x14ac:dyDescent="0.3">
      <c r="A26" s="73" t="s">
        <v>195</v>
      </c>
      <c r="B26" s="74" t="s">
        <v>222</v>
      </c>
    </row>
    <row r="27" spans="1:3" x14ac:dyDescent="0.3">
      <c r="A27" s="75">
        <v>95954</v>
      </c>
      <c r="B27" s="76" t="s">
        <v>196</v>
      </c>
    </row>
    <row r="28" spans="1:3" x14ac:dyDescent="0.3">
      <c r="A28" s="75">
        <v>95942</v>
      </c>
      <c r="B28" s="76" t="s">
        <v>199</v>
      </c>
    </row>
    <row r="29" spans="1:3" x14ac:dyDescent="0.3">
      <c r="A29" s="75">
        <v>17</v>
      </c>
      <c r="B29" s="76" t="s">
        <v>200</v>
      </c>
    </row>
    <row r="30" spans="1:3" x14ac:dyDescent="0.3">
      <c r="A30" s="75">
        <v>93621</v>
      </c>
      <c r="B30" s="76" t="s">
        <v>200</v>
      </c>
    </row>
    <row r="31" spans="1:3" x14ac:dyDescent="0.3">
      <c r="A31" s="75">
        <v>93628</v>
      </c>
      <c r="B31" s="76" t="s">
        <v>200</v>
      </c>
    </row>
    <row r="32" spans="1:3" x14ac:dyDescent="0.3">
      <c r="A32" s="75">
        <v>93664</v>
      </c>
      <c r="B32" s="76" t="s">
        <v>200</v>
      </c>
    </row>
    <row r="33" spans="1:2" x14ac:dyDescent="0.3">
      <c r="A33" s="75">
        <v>93633</v>
      </c>
      <c r="B33" s="76" t="s">
        <v>205</v>
      </c>
    </row>
    <row r="34" spans="1:2" x14ac:dyDescent="0.3">
      <c r="A34" s="75">
        <v>47</v>
      </c>
      <c r="B34" s="76" t="s">
        <v>206</v>
      </c>
    </row>
    <row r="35" spans="1:2" x14ac:dyDescent="0.3">
      <c r="A35" s="75">
        <v>50</v>
      </c>
      <c r="B35" s="76" t="s">
        <v>207</v>
      </c>
    </row>
    <row r="36" spans="1:2" x14ac:dyDescent="0.3">
      <c r="A36" s="75">
        <v>16</v>
      </c>
      <c r="B36" s="76" t="s">
        <v>209</v>
      </c>
    </row>
    <row r="37" spans="1:2" x14ac:dyDescent="0.3">
      <c r="A37" s="75">
        <v>93255</v>
      </c>
      <c r="B37" s="76" t="s">
        <v>209</v>
      </c>
    </row>
    <row r="38" spans="1:2" x14ac:dyDescent="0.3">
      <c r="A38" s="75">
        <v>93285</v>
      </c>
      <c r="B38" s="76" t="s">
        <v>209</v>
      </c>
    </row>
    <row r="39" spans="1:2" x14ac:dyDescent="0.3">
      <c r="A39" s="75">
        <v>93225</v>
      </c>
      <c r="B39" s="76" t="s">
        <v>210</v>
      </c>
    </row>
    <row r="40" spans="1:2" x14ac:dyDescent="0.3">
      <c r="A40" s="75">
        <v>93226</v>
      </c>
      <c r="B40" s="76" t="s">
        <v>209</v>
      </c>
    </row>
    <row r="41" spans="1:2" ht="37.5" x14ac:dyDescent="0.3">
      <c r="A41" s="77">
        <v>93252</v>
      </c>
      <c r="B41" s="76" t="s">
        <v>211</v>
      </c>
    </row>
    <row r="42" spans="1:2" x14ac:dyDescent="0.3">
      <c r="A42" s="75">
        <v>20</v>
      </c>
      <c r="B42" s="76" t="s">
        <v>197</v>
      </c>
    </row>
    <row r="43" spans="1:2" x14ac:dyDescent="0.3">
      <c r="A43" s="75">
        <v>93643</v>
      </c>
      <c r="B43" s="76" t="s">
        <v>197</v>
      </c>
    </row>
    <row r="44" spans="1:2" x14ac:dyDescent="0.3">
      <c r="A44" s="75">
        <v>93644</v>
      </c>
      <c r="B44" s="76" t="s">
        <v>197</v>
      </c>
    </row>
    <row r="45" spans="1:2" x14ac:dyDescent="0.3">
      <c r="A45" s="75">
        <v>92549</v>
      </c>
      <c r="B45" s="76" t="s">
        <v>201</v>
      </c>
    </row>
    <row r="46" spans="1:2" x14ac:dyDescent="0.3">
      <c r="A46" s="75">
        <v>92561</v>
      </c>
      <c r="B46" s="76" t="s">
        <v>201</v>
      </c>
    </row>
    <row r="47" spans="1:2" x14ac:dyDescent="0.3">
      <c r="A47" s="75">
        <v>91759</v>
      </c>
      <c r="B47" s="76" t="s">
        <v>198</v>
      </c>
    </row>
    <row r="48" spans="1:2" x14ac:dyDescent="0.3">
      <c r="A48" s="75">
        <v>92256</v>
      </c>
      <c r="B48" s="76" t="s">
        <v>198</v>
      </c>
    </row>
    <row r="49" spans="1:4" x14ac:dyDescent="0.3">
      <c r="A49" s="75">
        <v>92305</v>
      </c>
      <c r="B49" s="76" t="s">
        <v>198</v>
      </c>
    </row>
    <row r="50" spans="1:4" x14ac:dyDescent="0.3">
      <c r="A50" s="75">
        <v>92314</v>
      </c>
      <c r="B50" s="76" t="s">
        <v>198</v>
      </c>
    </row>
    <row r="51" spans="1:4" x14ac:dyDescent="0.3">
      <c r="A51" s="75">
        <v>92315</v>
      </c>
      <c r="B51" s="76" t="s">
        <v>198</v>
      </c>
    </row>
    <row r="52" spans="1:4" x14ac:dyDescent="0.3">
      <c r="A52" s="75">
        <v>92317</v>
      </c>
      <c r="B52" s="76" t="s">
        <v>198</v>
      </c>
    </row>
    <row r="53" spans="1:4" x14ac:dyDescent="0.3">
      <c r="A53" s="75">
        <v>92321</v>
      </c>
      <c r="B53" s="76" t="s">
        <v>198</v>
      </c>
    </row>
    <row r="54" spans="1:4" x14ac:dyDescent="0.3">
      <c r="A54" s="75">
        <v>92339</v>
      </c>
      <c r="B54" s="76" t="s">
        <v>198</v>
      </c>
    </row>
    <row r="55" spans="1:4" ht="13" x14ac:dyDescent="0.3">
      <c r="A55" s="75">
        <v>92352</v>
      </c>
      <c r="B55" s="76" t="s">
        <v>198</v>
      </c>
      <c r="D55" s="78"/>
    </row>
    <row r="56" spans="1:4" ht="13" x14ac:dyDescent="0.3">
      <c r="A56" s="77">
        <v>92358</v>
      </c>
      <c r="B56" s="79" t="s">
        <v>198</v>
      </c>
      <c r="D56" s="78"/>
    </row>
    <row r="57" spans="1:4" x14ac:dyDescent="0.3">
      <c r="A57" s="75">
        <v>92382</v>
      </c>
      <c r="B57" s="76" t="s">
        <v>198</v>
      </c>
    </row>
    <row r="58" spans="1:4" x14ac:dyDescent="0.3">
      <c r="A58" s="75">
        <v>92385</v>
      </c>
      <c r="B58" s="76" t="s">
        <v>198</v>
      </c>
    </row>
    <row r="59" spans="1:4" x14ac:dyDescent="0.3">
      <c r="A59" s="75">
        <v>92397</v>
      </c>
      <c r="B59" s="76" t="s">
        <v>198</v>
      </c>
    </row>
    <row r="60" spans="1:4" x14ac:dyDescent="0.3">
      <c r="A60" s="75">
        <v>91962</v>
      </c>
      <c r="B60" s="76" t="s">
        <v>202</v>
      </c>
    </row>
    <row r="61" spans="1:4" x14ac:dyDescent="0.3">
      <c r="A61" s="75">
        <v>32</v>
      </c>
      <c r="B61" s="76" t="s">
        <v>203</v>
      </c>
    </row>
    <row r="62" spans="1:4" x14ac:dyDescent="0.3">
      <c r="A62" s="75">
        <v>37</v>
      </c>
      <c r="B62" s="76" t="s">
        <v>204</v>
      </c>
    </row>
    <row r="63" spans="1:4" x14ac:dyDescent="0.3">
      <c r="A63" s="75">
        <v>38</v>
      </c>
      <c r="B63" s="76" t="s">
        <v>204</v>
      </c>
    </row>
    <row r="64" spans="1:4" x14ac:dyDescent="0.3">
      <c r="A64" s="75">
        <v>96063</v>
      </c>
      <c r="B64" s="76" t="s">
        <v>204</v>
      </c>
    </row>
    <row r="65" spans="1:2" x14ac:dyDescent="0.3">
      <c r="A65" s="75">
        <v>26</v>
      </c>
      <c r="B65" s="76" t="s">
        <v>208</v>
      </c>
    </row>
    <row r="66" spans="1:2" x14ac:dyDescent="0.3">
      <c r="A66" s="75">
        <v>93260</v>
      </c>
      <c r="B66" s="76" t="s">
        <v>208</v>
      </c>
    </row>
    <row r="67" spans="1:2" x14ac:dyDescent="0.3">
      <c r="A67" s="75">
        <v>93262</v>
      </c>
      <c r="B67" s="76" t="s">
        <v>208</v>
      </c>
    </row>
    <row r="68" spans="1:2" x14ac:dyDescent="0.3">
      <c r="A68" s="75">
        <v>93265</v>
      </c>
      <c r="B68" s="76" t="s">
        <v>208</v>
      </c>
    </row>
    <row r="69" spans="1:2" x14ac:dyDescent="0.3">
      <c r="A69" s="75">
        <v>93271</v>
      </c>
      <c r="B69" s="76" t="s">
        <v>208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R97"/>
  <sheetViews>
    <sheetView zoomScaleNormal="100" zoomScaleSheetLayoutView="85" workbookViewId="0">
      <pane xSplit="2" ySplit="4" topLeftCell="C5" activePane="bottomRight" state="frozen"/>
      <selection activeCell="A9" sqref="A9"/>
      <selection pane="topRight" activeCell="A9" sqref="A9"/>
      <selection pane="bottomLeft" activeCell="A9" sqref="A9"/>
      <selection pane="bottomRight" activeCell="A3" sqref="A3"/>
    </sheetView>
  </sheetViews>
  <sheetFormatPr defaultRowHeight="12.5" x14ac:dyDescent="0.3"/>
  <cols>
    <col min="1" max="1" width="17.69921875" style="85" customWidth="1"/>
    <col min="2" max="2" width="14.796875" style="85" customWidth="1"/>
    <col min="3" max="3" width="11" style="85" customWidth="1"/>
    <col min="4" max="4" width="8.09765625" style="105" customWidth="1"/>
    <col min="5" max="5" width="9.3984375" style="85" customWidth="1"/>
    <col min="6" max="6" width="8.09765625" style="105" customWidth="1"/>
    <col min="7" max="7" width="9.09765625" style="102" customWidth="1"/>
    <col min="8" max="8" width="9.3984375" style="29" customWidth="1"/>
    <col min="9" max="9" width="9.296875" style="29" customWidth="1"/>
    <col min="10" max="10" width="9.69921875" style="85" customWidth="1"/>
    <col min="11" max="11" width="24.59765625" style="85" customWidth="1"/>
    <col min="12" max="16384" width="8.796875" style="85"/>
  </cols>
  <sheetData>
    <row r="1" spans="1:11" ht="13" x14ac:dyDescent="0.3">
      <c r="A1" s="4" t="s">
        <v>311</v>
      </c>
      <c r="B1" s="4"/>
      <c r="C1" s="4"/>
      <c r="D1" s="13"/>
      <c r="E1" s="4"/>
      <c r="F1" s="13"/>
      <c r="G1" s="64"/>
      <c r="H1" s="28"/>
      <c r="I1" s="28"/>
    </row>
    <row r="2" spans="1:11" ht="13" x14ac:dyDescent="0.3">
      <c r="A2" s="11">
        <v>43200</v>
      </c>
      <c r="B2" s="4"/>
      <c r="C2" s="4"/>
      <c r="D2" s="13"/>
      <c r="E2" s="4"/>
      <c r="F2" s="13"/>
      <c r="G2" s="64"/>
      <c r="H2" s="28"/>
      <c r="I2" s="28"/>
    </row>
    <row r="3" spans="1:11" ht="13" x14ac:dyDescent="0.3">
      <c r="A3" s="4"/>
      <c r="B3" s="4"/>
      <c r="C3" s="4"/>
      <c r="D3" s="13"/>
      <c r="E3" s="4"/>
      <c r="F3" s="13"/>
      <c r="G3" s="64"/>
      <c r="H3" s="28"/>
      <c r="I3" s="28"/>
    </row>
    <row r="4" spans="1:11" s="100" customFormat="1" ht="75.5" customHeight="1" x14ac:dyDescent="0.3">
      <c r="A4" s="263" t="s">
        <v>50</v>
      </c>
      <c r="B4" s="263" t="s">
        <v>302</v>
      </c>
      <c r="C4" s="82" t="s">
        <v>51</v>
      </c>
      <c r="D4" s="82" t="s">
        <v>109</v>
      </c>
      <c r="E4" s="82" t="s">
        <v>108</v>
      </c>
      <c r="F4" s="82" t="s">
        <v>110</v>
      </c>
      <c r="G4" s="65" t="s">
        <v>68</v>
      </c>
      <c r="H4" s="24" t="s">
        <v>226</v>
      </c>
      <c r="I4" s="24" t="s">
        <v>237</v>
      </c>
      <c r="J4" s="24" t="s">
        <v>225</v>
      </c>
      <c r="K4" s="202" t="s">
        <v>177</v>
      </c>
    </row>
    <row r="5" spans="1:11" s="211" customFormat="1" ht="38" customHeight="1" x14ac:dyDescent="0.3">
      <c r="A5" s="218" t="s">
        <v>60</v>
      </c>
      <c r="B5" s="218" t="s">
        <v>300</v>
      </c>
      <c r="C5" s="259" t="s">
        <v>14</v>
      </c>
      <c r="D5" s="220"/>
      <c r="E5" s="5">
        <v>60</v>
      </c>
      <c r="F5" s="220" t="s">
        <v>171</v>
      </c>
      <c r="G5" s="221">
        <v>34335</v>
      </c>
      <c r="H5" s="223">
        <f>8600/2000</f>
        <v>4.3</v>
      </c>
      <c r="I5" s="222">
        <f>2200/2000</f>
        <v>1.1000000000000001</v>
      </c>
      <c r="J5" s="223">
        <f t="shared" ref="J5" si="0">$I5*1.89487186273587</f>
        <v>2.084359049009457</v>
      </c>
    </row>
    <row r="6" spans="1:11" s="8" customFormat="1" ht="37.5" x14ac:dyDescent="0.3">
      <c r="A6" s="1" t="s">
        <v>47</v>
      </c>
      <c r="B6" s="1"/>
      <c r="C6" s="99"/>
      <c r="D6" s="14"/>
      <c r="E6" s="99">
        <v>65</v>
      </c>
      <c r="F6" s="14" t="s">
        <v>171</v>
      </c>
      <c r="G6" s="66">
        <v>34335</v>
      </c>
      <c r="H6" s="84">
        <f>880/2000</f>
        <v>0.44</v>
      </c>
      <c r="I6" s="26">
        <f>260/2000</f>
        <v>0.13</v>
      </c>
      <c r="J6" s="29">
        <f>$I6*1.89487186273587</f>
        <v>0.2463333421556631</v>
      </c>
    </row>
    <row r="7" spans="1:11" s="8" customFormat="1" ht="37.5" x14ac:dyDescent="0.3">
      <c r="A7" s="1" t="s">
        <v>44</v>
      </c>
      <c r="B7" s="1" t="s">
        <v>45</v>
      </c>
      <c r="C7" s="1"/>
      <c r="D7" s="14"/>
      <c r="E7" s="157">
        <v>80</v>
      </c>
      <c r="F7" s="14" t="s">
        <v>172</v>
      </c>
      <c r="G7" s="66">
        <v>34700</v>
      </c>
      <c r="H7" s="26"/>
    </row>
    <row r="8" spans="1:11" s="8" customFormat="1" ht="37.5" x14ac:dyDescent="0.3">
      <c r="A8" s="1" t="s">
        <v>44</v>
      </c>
      <c r="B8" s="1" t="s">
        <v>45</v>
      </c>
      <c r="C8" s="1"/>
      <c r="D8" s="14"/>
      <c r="E8" s="157">
        <v>75</v>
      </c>
      <c r="F8" s="14" t="s">
        <v>172</v>
      </c>
      <c r="G8" s="66">
        <v>36161</v>
      </c>
      <c r="H8" s="26"/>
      <c r="I8" s="26"/>
      <c r="J8" s="29"/>
    </row>
    <row r="9" spans="1:11" s="8" customFormat="1" ht="37.5" x14ac:dyDescent="0.3">
      <c r="A9" s="1" t="s">
        <v>44</v>
      </c>
      <c r="B9" s="1" t="s">
        <v>46</v>
      </c>
      <c r="C9" s="1"/>
      <c r="D9" s="14"/>
      <c r="E9" s="157">
        <v>70</v>
      </c>
      <c r="F9" s="14" t="s">
        <v>172</v>
      </c>
      <c r="G9" s="66">
        <v>34700</v>
      </c>
      <c r="H9" s="26"/>
      <c r="I9" s="26"/>
      <c r="J9" s="29"/>
      <c r="K9" s="80"/>
    </row>
    <row r="10" spans="1:11" s="8" customFormat="1" ht="37.5" x14ac:dyDescent="0.3">
      <c r="A10" s="1" t="s">
        <v>44</v>
      </c>
      <c r="B10" s="1" t="s">
        <v>46</v>
      </c>
      <c r="C10" s="1"/>
      <c r="D10" s="14"/>
      <c r="E10" s="157">
        <v>65</v>
      </c>
      <c r="F10" s="14" t="s">
        <v>172</v>
      </c>
      <c r="G10" s="66">
        <v>36161</v>
      </c>
      <c r="I10" s="26"/>
      <c r="J10" s="29"/>
    </row>
    <row r="11" spans="1:11" s="8" customFormat="1" ht="37.5" x14ac:dyDescent="0.3">
      <c r="A11" s="1" t="s">
        <v>44</v>
      </c>
      <c r="B11" s="1"/>
      <c r="C11" s="1"/>
      <c r="D11" s="14"/>
      <c r="E11" s="157" t="s">
        <v>52</v>
      </c>
      <c r="F11" s="14" t="s">
        <v>172</v>
      </c>
      <c r="G11" s="66"/>
      <c r="H11" s="26">
        <f>10820/2000</f>
        <v>5.41</v>
      </c>
      <c r="I11" s="26">
        <f>360/2000</f>
        <v>0.18</v>
      </c>
      <c r="J11" s="29">
        <f>$I11*1.89487186273587</f>
        <v>0.34107693529245658</v>
      </c>
    </row>
    <row r="12" spans="1:11" s="175" customFormat="1" ht="13" x14ac:dyDescent="0.3">
      <c r="A12" s="95" t="s">
        <v>232</v>
      </c>
      <c r="B12" s="162"/>
      <c r="C12" s="162"/>
      <c r="D12" s="164"/>
      <c r="E12" s="163"/>
      <c r="F12" s="164"/>
      <c r="G12" s="166"/>
      <c r="H12" s="167"/>
      <c r="I12" s="167">
        <f>SUM(I5:I11)</f>
        <v>1.41</v>
      </c>
      <c r="J12" s="169"/>
    </row>
    <row r="13" spans="1:11" ht="39.5" customHeight="1" x14ac:dyDescent="0.3">
      <c r="A13" s="80" t="s">
        <v>43</v>
      </c>
      <c r="B13" s="80" t="s">
        <v>122</v>
      </c>
      <c r="C13" s="3"/>
      <c r="D13" s="14">
        <v>35</v>
      </c>
      <c r="E13" s="99">
        <v>25</v>
      </c>
      <c r="F13" s="14" t="s">
        <v>233</v>
      </c>
      <c r="G13" s="66" t="s">
        <v>234</v>
      </c>
      <c r="H13" s="26">
        <v>1.7</v>
      </c>
      <c r="I13" s="29">
        <f>(0.31-0.12)/2</f>
        <v>9.5000000000000001E-2</v>
      </c>
      <c r="J13" s="29">
        <f>$I13*1.89487186273587</f>
        <v>0.18001282695990767</v>
      </c>
      <c r="K13" s="206" t="s">
        <v>299</v>
      </c>
    </row>
    <row r="14" spans="1:11" s="170" customFormat="1" ht="13" x14ac:dyDescent="0.3">
      <c r="A14" s="95" t="s">
        <v>232</v>
      </c>
      <c r="B14" s="171"/>
      <c r="C14" s="174"/>
      <c r="D14" s="164"/>
      <c r="E14" s="163"/>
      <c r="F14" s="164"/>
      <c r="G14" s="166"/>
      <c r="H14" s="167"/>
      <c r="I14" s="169">
        <f>SUM(I13)</f>
        <v>9.5000000000000001E-2</v>
      </c>
      <c r="J14" s="169"/>
    </row>
    <row r="15" spans="1:11" x14ac:dyDescent="0.3">
      <c r="A15" s="1" t="s">
        <v>213</v>
      </c>
      <c r="B15" s="1" t="s">
        <v>214</v>
      </c>
      <c r="C15" s="99" t="s">
        <v>52</v>
      </c>
      <c r="D15" s="14"/>
      <c r="E15" s="5">
        <v>35</v>
      </c>
      <c r="F15" s="14">
        <v>2008</v>
      </c>
      <c r="G15" s="66">
        <v>40543</v>
      </c>
      <c r="H15" s="26">
        <v>0.62</v>
      </c>
      <c r="I15" s="25">
        <v>0.11</v>
      </c>
      <c r="J15" s="29">
        <f t="shared" ref="J15:J25" si="1">$I15*1.89487186273587</f>
        <v>0.20843590490094571</v>
      </c>
    </row>
    <row r="16" spans="1:11" ht="25" x14ac:dyDescent="0.3">
      <c r="A16" s="1" t="s">
        <v>0</v>
      </c>
      <c r="B16" s="1"/>
      <c r="C16" s="99" t="s">
        <v>14</v>
      </c>
      <c r="D16" s="14">
        <v>7</v>
      </c>
      <c r="E16" s="5">
        <v>5</v>
      </c>
      <c r="F16" s="14">
        <v>2008</v>
      </c>
      <c r="G16" s="66">
        <v>40543</v>
      </c>
      <c r="H16" s="26">
        <v>0.32</v>
      </c>
      <c r="I16" s="25">
        <v>7.0000000000000007E-2</v>
      </c>
      <c r="J16" s="29">
        <f t="shared" si="1"/>
        <v>0.13264103039151093</v>
      </c>
    </row>
    <row r="17" spans="1:11" ht="37.5" x14ac:dyDescent="0.3">
      <c r="A17" s="1" t="s">
        <v>0</v>
      </c>
      <c r="B17" s="1"/>
      <c r="C17" s="99" t="s">
        <v>49</v>
      </c>
      <c r="D17" s="14">
        <v>3</v>
      </c>
      <c r="E17" s="5">
        <v>1</v>
      </c>
      <c r="F17" s="14">
        <v>2008</v>
      </c>
      <c r="G17" s="66">
        <v>40543</v>
      </c>
      <c r="H17" s="26">
        <v>0.28999999999999998</v>
      </c>
      <c r="I17" s="25">
        <v>7.0000000000000007E-2</v>
      </c>
      <c r="J17" s="29">
        <f t="shared" si="1"/>
        <v>0.13264103039151093</v>
      </c>
    </row>
    <row r="18" spans="1:11" x14ac:dyDescent="0.3">
      <c r="A18" s="1" t="s">
        <v>1</v>
      </c>
      <c r="B18" s="1"/>
      <c r="C18" s="99" t="s">
        <v>14</v>
      </c>
      <c r="D18" s="14">
        <v>25</v>
      </c>
      <c r="E18" s="5">
        <v>17</v>
      </c>
      <c r="F18" s="14">
        <v>2008</v>
      </c>
      <c r="G18" s="66">
        <v>40543</v>
      </c>
      <c r="H18" s="6">
        <v>0.27</v>
      </c>
      <c r="I18" s="25">
        <v>0.08</v>
      </c>
      <c r="J18" s="29">
        <f t="shared" si="1"/>
        <v>0.1515897490188696</v>
      </c>
    </row>
    <row r="19" spans="1:11" x14ac:dyDescent="0.3">
      <c r="A19" s="1" t="s">
        <v>1</v>
      </c>
      <c r="B19" s="1"/>
      <c r="C19" s="99" t="s">
        <v>16</v>
      </c>
      <c r="D19" s="14">
        <v>7</v>
      </c>
      <c r="E19" s="5">
        <v>3</v>
      </c>
      <c r="F19" s="14">
        <v>2008</v>
      </c>
      <c r="G19" s="66">
        <v>40543</v>
      </c>
      <c r="H19" s="6">
        <v>0.01</v>
      </c>
      <c r="I19" s="25">
        <v>0</v>
      </c>
      <c r="J19" s="29">
        <f t="shared" si="1"/>
        <v>0</v>
      </c>
    </row>
    <row r="20" spans="1:11" x14ac:dyDescent="0.3">
      <c r="A20" s="1" t="s">
        <v>2</v>
      </c>
      <c r="B20" s="1"/>
      <c r="C20" s="99" t="s">
        <v>16</v>
      </c>
      <c r="D20" s="14"/>
      <c r="E20" s="5">
        <v>1</v>
      </c>
      <c r="F20" s="14">
        <v>2008</v>
      </c>
      <c r="G20" s="66">
        <v>40543</v>
      </c>
      <c r="H20" s="6">
        <v>0.18</v>
      </c>
      <c r="I20" s="25">
        <v>0.08</v>
      </c>
      <c r="J20" s="29">
        <f t="shared" si="1"/>
        <v>0.1515897490188696</v>
      </c>
    </row>
    <row r="21" spans="1:11" ht="37.5" x14ac:dyDescent="0.3">
      <c r="A21" s="1" t="s">
        <v>236</v>
      </c>
      <c r="B21" s="1" t="s">
        <v>235</v>
      </c>
      <c r="C21" s="99" t="s">
        <v>52</v>
      </c>
      <c r="D21" s="14"/>
      <c r="E21" s="5" t="s">
        <v>42</v>
      </c>
      <c r="F21" s="14">
        <v>2008</v>
      </c>
      <c r="G21" s="66">
        <v>40543</v>
      </c>
      <c r="H21" s="26">
        <v>0.52</v>
      </c>
      <c r="I21" s="25">
        <v>0.21</v>
      </c>
      <c r="J21" s="29">
        <f t="shared" si="1"/>
        <v>0.39792309117453267</v>
      </c>
    </row>
    <row r="22" spans="1:11" ht="25" x14ac:dyDescent="0.3">
      <c r="A22" s="1" t="s">
        <v>3</v>
      </c>
      <c r="B22" s="1"/>
      <c r="C22" s="99" t="s">
        <v>52</v>
      </c>
      <c r="D22" s="14"/>
      <c r="E22" s="5">
        <v>1</v>
      </c>
      <c r="F22" s="14">
        <v>2008</v>
      </c>
      <c r="G22" s="66">
        <v>40543</v>
      </c>
      <c r="H22" s="26">
        <v>0.11</v>
      </c>
      <c r="I22" s="25">
        <v>7.0000000000000007E-2</v>
      </c>
      <c r="J22" s="29">
        <f t="shared" si="1"/>
        <v>0.13264103039151093</v>
      </c>
    </row>
    <row r="23" spans="1:11" ht="25" x14ac:dyDescent="0.3">
      <c r="A23" s="1" t="s">
        <v>65</v>
      </c>
      <c r="B23" s="1" t="s">
        <v>66</v>
      </c>
      <c r="C23" s="99" t="s">
        <v>52</v>
      </c>
      <c r="D23" s="14">
        <v>90</v>
      </c>
      <c r="E23" s="5">
        <v>70</v>
      </c>
      <c r="F23" s="14">
        <v>2008</v>
      </c>
      <c r="G23" s="66">
        <v>40543</v>
      </c>
      <c r="H23" s="26">
        <v>0.06</v>
      </c>
      <c r="I23" s="25">
        <v>0.01</v>
      </c>
      <c r="J23" s="29">
        <f t="shared" si="1"/>
        <v>1.89487186273587E-2</v>
      </c>
    </row>
    <row r="24" spans="1:11" x14ac:dyDescent="0.3">
      <c r="A24" s="85" t="s">
        <v>67</v>
      </c>
      <c r="B24" s="1" t="s">
        <v>13</v>
      </c>
      <c r="C24" s="99" t="s">
        <v>52</v>
      </c>
      <c r="D24" s="14">
        <v>50</v>
      </c>
      <c r="E24" s="5">
        <v>25</v>
      </c>
      <c r="F24" s="14">
        <v>2008</v>
      </c>
      <c r="G24" s="66">
        <v>40543</v>
      </c>
      <c r="H24" s="26">
        <v>0.4</v>
      </c>
      <c r="I24" s="25">
        <v>0.15</v>
      </c>
      <c r="J24" s="29">
        <f>$I24*1.89487186273587</f>
        <v>0.2842307794103805</v>
      </c>
    </row>
    <row r="25" spans="1:11" ht="25" x14ac:dyDescent="0.3">
      <c r="A25" s="1" t="s">
        <v>4</v>
      </c>
      <c r="B25" s="1"/>
      <c r="C25" s="99" t="s">
        <v>52</v>
      </c>
      <c r="D25" s="14"/>
      <c r="E25" s="7">
        <v>0.2</v>
      </c>
      <c r="F25" s="14">
        <v>2008</v>
      </c>
      <c r="G25" s="66">
        <v>40543</v>
      </c>
      <c r="H25" s="26">
        <v>0.38</v>
      </c>
      <c r="I25" s="25">
        <v>0.14000000000000001</v>
      </c>
      <c r="J25" s="29">
        <f t="shared" si="1"/>
        <v>0.26528206078302186</v>
      </c>
    </row>
    <row r="26" spans="1:11" ht="37.5" x14ac:dyDescent="0.3">
      <c r="A26" s="1" t="s">
        <v>229</v>
      </c>
      <c r="B26" s="1"/>
      <c r="C26" s="99" t="s">
        <v>14</v>
      </c>
      <c r="D26" s="14"/>
      <c r="E26" s="5">
        <v>25</v>
      </c>
      <c r="F26" s="14">
        <v>2008</v>
      </c>
      <c r="G26" s="66">
        <v>40543</v>
      </c>
      <c r="H26" s="26"/>
      <c r="I26" s="25"/>
      <c r="J26" s="29"/>
    </row>
    <row r="27" spans="1:11" ht="25" x14ac:dyDescent="0.3">
      <c r="A27" s="1" t="s">
        <v>6</v>
      </c>
      <c r="B27" s="1"/>
      <c r="C27" s="99" t="s">
        <v>52</v>
      </c>
      <c r="D27" s="14"/>
      <c r="E27" s="5">
        <v>1</v>
      </c>
      <c r="F27" s="14">
        <v>2008</v>
      </c>
      <c r="G27" s="66">
        <v>40543</v>
      </c>
      <c r="H27" s="26">
        <v>0</v>
      </c>
      <c r="I27" s="25">
        <v>0</v>
      </c>
      <c r="J27" s="29">
        <f t="shared" ref="J27:J31" si="2">$I27*1.89487186273587</f>
        <v>0</v>
      </c>
      <c r="K27" s="85" t="s">
        <v>298</v>
      </c>
    </row>
    <row r="28" spans="1:11" ht="37.5" x14ac:dyDescent="0.3">
      <c r="A28" s="1" t="s">
        <v>54</v>
      </c>
      <c r="B28" s="80" t="s">
        <v>7</v>
      </c>
      <c r="C28" s="99" t="s">
        <v>16</v>
      </c>
      <c r="D28" s="14">
        <v>4</v>
      </c>
      <c r="E28" s="5">
        <v>3</v>
      </c>
      <c r="F28" s="14">
        <v>2008</v>
      </c>
      <c r="G28" s="66">
        <v>40543</v>
      </c>
      <c r="H28" s="26">
        <v>1.9</v>
      </c>
      <c r="I28" s="25">
        <v>0.22</v>
      </c>
      <c r="J28" s="29">
        <f t="shared" si="2"/>
        <v>0.41687180980189142</v>
      </c>
    </row>
    <row r="29" spans="1:11" ht="25" x14ac:dyDescent="0.3">
      <c r="A29" s="1" t="s">
        <v>9</v>
      </c>
      <c r="B29" s="1"/>
      <c r="C29" s="99" t="s">
        <v>14</v>
      </c>
      <c r="D29" s="14"/>
      <c r="E29" s="5">
        <v>8</v>
      </c>
      <c r="F29" s="14">
        <v>2008</v>
      </c>
      <c r="G29" s="66">
        <v>40543</v>
      </c>
      <c r="H29" s="26">
        <v>0.01</v>
      </c>
      <c r="I29" s="25">
        <v>0.01</v>
      </c>
      <c r="J29" s="29">
        <f t="shared" si="2"/>
        <v>1.89487186273587E-2</v>
      </c>
    </row>
    <row r="30" spans="1:11" ht="25" x14ac:dyDescent="0.3">
      <c r="A30" s="1" t="s">
        <v>9</v>
      </c>
      <c r="B30" s="1"/>
      <c r="C30" s="99" t="s">
        <v>16</v>
      </c>
      <c r="D30" s="14"/>
      <c r="E30" s="5">
        <v>2</v>
      </c>
      <c r="F30" s="14">
        <v>2008</v>
      </c>
      <c r="G30" s="81">
        <v>40543</v>
      </c>
      <c r="H30" s="29">
        <v>0.14000000000000001</v>
      </c>
      <c r="I30" s="25">
        <v>0.06</v>
      </c>
      <c r="J30" s="29">
        <f t="shared" si="2"/>
        <v>0.1136923117641522</v>
      </c>
    </row>
    <row r="31" spans="1:11" ht="25" x14ac:dyDescent="0.3">
      <c r="A31" s="1" t="s">
        <v>11</v>
      </c>
      <c r="B31" s="1"/>
      <c r="C31" s="99" t="s">
        <v>52</v>
      </c>
      <c r="D31" s="14"/>
      <c r="E31" s="5">
        <v>75</v>
      </c>
      <c r="F31" s="14">
        <v>2008</v>
      </c>
      <c r="G31" s="66">
        <v>40543</v>
      </c>
      <c r="H31" s="26">
        <v>0.23</v>
      </c>
      <c r="I31" s="25">
        <v>0.04</v>
      </c>
      <c r="J31" s="29">
        <f t="shared" si="2"/>
        <v>7.5794874509434798E-2</v>
      </c>
    </row>
    <row r="32" spans="1:11" s="170" customFormat="1" ht="13" x14ac:dyDescent="0.3">
      <c r="A32" s="95" t="s">
        <v>232</v>
      </c>
      <c r="B32" s="162"/>
      <c r="C32" s="163"/>
      <c r="D32" s="164"/>
      <c r="E32" s="165"/>
      <c r="F32" s="164"/>
      <c r="G32" s="166"/>
      <c r="H32" s="167"/>
      <c r="I32" s="168">
        <f>SUM(I15:I31)</f>
        <v>1.32</v>
      </c>
      <c r="J32" s="169"/>
    </row>
    <row r="33" spans="1:18" x14ac:dyDescent="0.3">
      <c r="A33" s="1" t="s">
        <v>60</v>
      </c>
      <c r="B33" s="1" t="s">
        <v>64</v>
      </c>
      <c r="C33" s="99" t="s">
        <v>14</v>
      </c>
      <c r="D33" s="14">
        <v>25</v>
      </c>
      <c r="E33" s="5">
        <v>20</v>
      </c>
      <c r="F33" s="14">
        <v>2009</v>
      </c>
      <c r="G33" s="66">
        <v>41274</v>
      </c>
      <c r="H33" s="26">
        <v>10.199999999999999</v>
      </c>
      <c r="I33" s="25">
        <v>2</v>
      </c>
      <c r="J33" s="29">
        <f t="shared" ref="J33:J42" si="3">$I33*1.89487186273587</f>
        <v>3.7897437254717401</v>
      </c>
    </row>
    <row r="34" spans="1:18" s="8" customFormat="1" ht="25" x14ac:dyDescent="0.3">
      <c r="A34" s="1" t="s">
        <v>39</v>
      </c>
      <c r="B34" s="1"/>
      <c r="C34" s="99" t="s">
        <v>16</v>
      </c>
      <c r="D34" s="14">
        <v>4</v>
      </c>
      <c r="E34" s="7">
        <v>0.5</v>
      </c>
      <c r="F34" s="14">
        <v>2010</v>
      </c>
      <c r="G34" s="66">
        <v>41274</v>
      </c>
      <c r="H34" s="26">
        <v>12.04</v>
      </c>
      <c r="I34" s="25">
        <v>3.73</v>
      </c>
      <c r="J34" s="29">
        <f t="shared" si="3"/>
        <v>7.0678720480047952</v>
      </c>
      <c r="K34" s="85"/>
      <c r="L34" s="85"/>
      <c r="M34" s="85"/>
      <c r="N34" s="85"/>
      <c r="O34" s="85"/>
      <c r="P34" s="85"/>
      <c r="Q34" s="85"/>
      <c r="R34" s="85"/>
    </row>
    <row r="35" spans="1:18" s="8" customFormat="1" ht="25" x14ac:dyDescent="0.3">
      <c r="A35" s="1" t="s">
        <v>40</v>
      </c>
      <c r="B35" s="1"/>
      <c r="C35" s="99" t="s">
        <v>16</v>
      </c>
      <c r="D35" s="14">
        <v>4</v>
      </c>
      <c r="E35" s="7">
        <v>0.5</v>
      </c>
      <c r="F35" s="14">
        <v>2010</v>
      </c>
      <c r="G35" s="66">
        <v>41274</v>
      </c>
      <c r="H35" s="26">
        <v>1.91</v>
      </c>
      <c r="I35" s="25">
        <v>1.17</v>
      </c>
      <c r="J35" s="29">
        <f t="shared" si="3"/>
        <v>2.2170000794009677</v>
      </c>
      <c r="K35" s="85"/>
      <c r="L35" s="85"/>
      <c r="M35" s="85"/>
      <c r="N35" s="85"/>
      <c r="O35" s="85"/>
      <c r="P35" s="85"/>
      <c r="Q35" s="85"/>
      <c r="R35" s="85"/>
    </row>
    <row r="36" spans="1:18" x14ac:dyDescent="0.3">
      <c r="A36" s="1" t="s">
        <v>12</v>
      </c>
      <c r="B36" s="1"/>
      <c r="C36" s="99" t="s">
        <v>14</v>
      </c>
      <c r="D36" s="14">
        <v>12</v>
      </c>
      <c r="E36" s="5">
        <v>10</v>
      </c>
      <c r="F36" s="14">
        <v>2008</v>
      </c>
      <c r="G36" s="66">
        <v>41274</v>
      </c>
      <c r="H36" s="26">
        <v>0.33</v>
      </c>
      <c r="I36" s="25">
        <v>0.03</v>
      </c>
      <c r="J36" s="29">
        <f t="shared" si="3"/>
        <v>5.6846155882076102E-2</v>
      </c>
    </row>
    <row r="37" spans="1:18" x14ac:dyDescent="0.3">
      <c r="A37" s="1" t="s">
        <v>12</v>
      </c>
      <c r="B37" s="1"/>
      <c r="C37" s="99" t="s">
        <v>16</v>
      </c>
      <c r="D37" s="14">
        <v>4</v>
      </c>
      <c r="E37" s="5">
        <v>3</v>
      </c>
      <c r="F37" s="14">
        <v>2010</v>
      </c>
      <c r="G37" s="66">
        <v>41274</v>
      </c>
      <c r="H37" s="26">
        <v>3.34</v>
      </c>
      <c r="I37" s="25">
        <v>0.41</v>
      </c>
      <c r="J37" s="29">
        <f t="shared" si="3"/>
        <v>0.77689746372170665</v>
      </c>
    </row>
    <row r="38" spans="1:18" ht="25" x14ac:dyDescent="0.3">
      <c r="A38" s="85" t="s">
        <v>67</v>
      </c>
      <c r="B38" s="1" t="s">
        <v>212</v>
      </c>
      <c r="C38" s="99" t="s">
        <v>16</v>
      </c>
      <c r="D38" s="14"/>
      <c r="E38" s="5">
        <v>3</v>
      </c>
      <c r="F38" s="14">
        <v>2010</v>
      </c>
      <c r="G38" s="66">
        <v>41274</v>
      </c>
      <c r="H38" s="26">
        <v>0.18</v>
      </c>
      <c r="I38" s="25">
        <v>0.13</v>
      </c>
      <c r="J38" s="29">
        <f t="shared" si="3"/>
        <v>0.2463333421556631</v>
      </c>
    </row>
    <row r="39" spans="1:18" ht="25" x14ac:dyDescent="0.3">
      <c r="A39" s="1" t="s">
        <v>17</v>
      </c>
      <c r="B39" s="1"/>
      <c r="C39" s="99" t="s">
        <v>14</v>
      </c>
      <c r="D39" s="14">
        <v>30</v>
      </c>
      <c r="E39" s="5">
        <v>15</v>
      </c>
      <c r="F39" s="14">
        <v>2010</v>
      </c>
      <c r="G39" s="66">
        <v>41274</v>
      </c>
      <c r="H39" s="26">
        <v>0.22</v>
      </c>
      <c r="I39" s="25">
        <v>7.0000000000000007E-2</v>
      </c>
      <c r="J39" s="29">
        <f t="shared" si="3"/>
        <v>0.13264103039151093</v>
      </c>
    </row>
    <row r="40" spans="1:18" ht="25" x14ac:dyDescent="0.3">
      <c r="A40" s="1" t="s">
        <v>17</v>
      </c>
      <c r="B40" s="1"/>
      <c r="C40" s="99" t="s">
        <v>16</v>
      </c>
      <c r="D40" s="14">
        <v>30</v>
      </c>
      <c r="E40" s="5">
        <v>3</v>
      </c>
      <c r="F40" s="14">
        <v>2010</v>
      </c>
      <c r="G40" s="66">
        <v>41274</v>
      </c>
      <c r="H40" s="26">
        <v>0.2</v>
      </c>
      <c r="I40" s="25">
        <v>0.15</v>
      </c>
      <c r="J40" s="29">
        <f t="shared" si="3"/>
        <v>0.2842307794103805</v>
      </c>
    </row>
    <row r="41" spans="1:18" x14ac:dyDescent="0.3">
      <c r="A41" s="1" t="s">
        <v>10</v>
      </c>
      <c r="B41" s="1"/>
      <c r="C41" s="99" t="s">
        <v>14</v>
      </c>
      <c r="D41" s="14">
        <v>25</v>
      </c>
      <c r="E41" s="5">
        <v>15</v>
      </c>
      <c r="F41" s="14">
        <v>2008</v>
      </c>
      <c r="G41" s="66">
        <v>41274</v>
      </c>
      <c r="H41" s="26">
        <v>0.76</v>
      </c>
      <c r="I41" s="25">
        <v>0.24</v>
      </c>
      <c r="J41" s="29">
        <f t="shared" si="3"/>
        <v>0.45476924705660882</v>
      </c>
    </row>
    <row r="42" spans="1:18" x14ac:dyDescent="0.3">
      <c r="A42" s="1" t="s">
        <v>10</v>
      </c>
      <c r="B42" s="1"/>
      <c r="C42" s="99" t="s">
        <v>16</v>
      </c>
      <c r="D42" s="14">
        <v>8</v>
      </c>
      <c r="E42" s="5">
        <v>3</v>
      </c>
      <c r="F42" s="14">
        <v>2008</v>
      </c>
      <c r="G42" s="66">
        <v>41274</v>
      </c>
      <c r="H42" s="26">
        <v>0.28999999999999998</v>
      </c>
      <c r="I42" s="25">
        <v>0.05</v>
      </c>
      <c r="J42" s="29">
        <f t="shared" si="3"/>
        <v>9.4743593136793508E-2</v>
      </c>
    </row>
    <row r="43" spans="1:18" x14ac:dyDescent="0.3">
      <c r="A43" s="1" t="s">
        <v>10</v>
      </c>
      <c r="B43" s="1" t="s">
        <v>231</v>
      </c>
      <c r="C43" s="99" t="s">
        <v>14</v>
      </c>
      <c r="D43" s="14">
        <v>25</v>
      </c>
      <c r="E43" s="5">
        <v>15</v>
      </c>
      <c r="F43" s="14">
        <v>2010</v>
      </c>
      <c r="G43" s="66">
        <v>41274</v>
      </c>
      <c r="H43" s="26"/>
      <c r="I43" s="25"/>
      <c r="J43" s="29"/>
    </row>
    <row r="44" spans="1:18" x14ac:dyDescent="0.3">
      <c r="A44" s="1" t="s">
        <v>10</v>
      </c>
      <c r="B44" s="1" t="s">
        <v>231</v>
      </c>
      <c r="C44" s="99" t="s">
        <v>16</v>
      </c>
      <c r="D44" s="14">
        <v>8</v>
      </c>
      <c r="E44" s="5">
        <v>3</v>
      </c>
      <c r="F44" s="14">
        <v>2010</v>
      </c>
      <c r="G44" s="66">
        <v>41274</v>
      </c>
      <c r="H44" s="26">
        <v>0.17</v>
      </c>
      <c r="I44" s="25">
        <v>0.17</v>
      </c>
      <c r="J44" s="29">
        <f>$I44*1.89487186273587</f>
        <v>0.32212821666509794</v>
      </c>
    </row>
    <row r="45" spans="1:18" s="170" customFormat="1" ht="13" x14ac:dyDescent="0.3">
      <c r="A45" s="95" t="s">
        <v>232</v>
      </c>
      <c r="B45" s="162"/>
      <c r="C45" s="163"/>
      <c r="D45" s="164"/>
      <c r="E45" s="165"/>
      <c r="F45" s="164"/>
      <c r="G45" s="166"/>
      <c r="H45" s="167"/>
      <c r="I45" s="168">
        <f>SUM(I33:I44)</f>
        <v>8.1500000000000021</v>
      </c>
      <c r="J45" s="169"/>
    </row>
    <row r="46" spans="1:18" ht="37.5" x14ac:dyDescent="0.3">
      <c r="A46" s="1" t="s">
        <v>15</v>
      </c>
      <c r="B46" s="1"/>
      <c r="C46" s="99" t="s">
        <v>14</v>
      </c>
      <c r="D46" s="14">
        <v>17</v>
      </c>
      <c r="E46" s="5">
        <v>12</v>
      </c>
      <c r="F46" s="14">
        <v>2010</v>
      </c>
      <c r="G46" s="66">
        <v>41639</v>
      </c>
      <c r="H46" s="26">
        <v>1.32</v>
      </c>
      <c r="I46" s="25">
        <v>0.36</v>
      </c>
      <c r="J46" s="29">
        <f t="shared" ref="J46:J54" si="4">$I46*1.89487186273587</f>
        <v>0.68215387058491317</v>
      </c>
    </row>
    <row r="47" spans="1:18" ht="25" x14ac:dyDescent="0.3">
      <c r="A47" s="1" t="s">
        <v>41</v>
      </c>
      <c r="B47" s="1"/>
      <c r="C47" s="99" t="s">
        <v>16</v>
      </c>
      <c r="D47" s="14"/>
      <c r="E47" s="5">
        <v>1</v>
      </c>
      <c r="F47" s="14">
        <v>2010</v>
      </c>
      <c r="G47" s="66">
        <v>41639</v>
      </c>
      <c r="H47" s="26">
        <v>0.79</v>
      </c>
      <c r="I47" s="25">
        <v>0.53</v>
      </c>
      <c r="J47" s="29">
        <f t="shared" si="4"/>
        <v>1.0042820872500111</v>
      </c>
    </row>
    <row r="48" spans="1:18" x14ac:dyDescent="0.3">
      <c r="A48" s="1" t="s">
        <v>216</v>
      </c>
      <c r="B48" s="1" t="s">
        <v>215</v>
      </c>
      <c r="C48" s="99" t="s">
        <v>14</v>
      </c>
      <c r="D48" s="14">
        <v>25</v>
      </c>
      <c r="E48" s="99">
        <v>20</v>
      </c>
      <c r="F48" s="14">
        <v>2010</v>
      </c>
      <c r="G48" s="66">
        <v>41639</v>
      </c>
      <c r="H48" s="26">
        <v>0.65</v>
      </c>
      <c r="I48" s="25">
        <v>0.06</v>
      </c>
      <c r="J48" s="29">
        <f t="shared" si="4"/>
        <v>0.1136923117641522</v>
      </c>
      <c r="K48" s="8"/>
      <c r="L48" s="8"/>
      <c r="M48" s="8"/>
      <c r="N48" s="8"/>
      <c r="O48" s="8"/>
      <c r="P48" s="8"/>
      <c r="Q48" s="8"/>
      <c r="R48" s="8"/>
    </row>
    <row r="49" spans="1:18" ht="25" x14ac:dyDescent="0.3">
      <c r="A49" s="1" t="s">
        <v>216</v>
      </c>
      <c r="B49" s="1" t="s">
        <v>48</v>
      </c>
      <c r="C49" s="99" t="s">
        <v>14</v>
      </c>
      <c r="D49" s="14">
        <v>40</v>
      </c>
      <c r="E49" s="5">
        <v>10</v>
      </c>
      <c r="F49" s="14">
        <v>2010</v>
      </c>
      <c r="G49" s="66">
        <v>41639</v>
      </c>
      <c r="H49" s="26">
        <v>0.31</v>
      </c>
      <c r="I49" s="25">
        <v>0.14000000000000001</v>
      </c>
      <c r="J49" s="29">
        <f t="shared" si="4"/>
        <v>0.26528206078302186</v>
      </c>
      <c r="K49" s="8"/>
      <c r="L49" s="8"/>
      <c r="M49" s="8"/>
      <c r="N49" s="8"/>
      <c r="O49" s="8"/>
      <c r="P49" s="8"/>
      <c r="Q49" s="8"/>
      <c r="R49" s="8"/>
    </row>
    <row r="50" spans="1:18" ht="37.5" x14ac:dyDescent="0.3">
      <c r="A50" s="85" t="s">
        <v>67</v>
      </c>
      <c r="B50" s="1" t="s">
        <v>227</v>
      </c>
      <c r="C50" s="99" t="s">
        <v>52</v>
      </c>
      <c r="D50" s="14">
        <v>50</v>
      </c>
      <c r="E50" s="12">
        <v>25</v>
      </c>
      <c r="F50" s="14">
        <v>2008</v>
      </c>
      <c r="G50" s="67">
        <v>41639</v>
      </c>
      <c r="H50" s="26">
        <v>4.08</v>
      </c>
      <c r="I50" s="25">
        <v>2.04</v>
      </c>
      <c r="J50" s="29">
        <f t="shared" si="4"/>
        <v>3.8655385999811749</v>
      </c>
    </row>
    <row r="51" spans="1:18" x14ac:dyDescent="0.3">
      <c r="A51" s="85" t="s">
        <v>67</v>
      </c>
      <c r="B51" s="1" t="s">
        <v>295</v>
      </c>
      <c r="C51" s="180" t="s">
        <v>14</v>
      </c>
      <c r="D51" s="14"/>
      <c r="E51" s="5">
        <v>40</v>
      </c>
      <c r="F51" s="14">
        <v>2010</v>
      </c>
      <c r="G51" s="66">
        <v>41639</v>
      </c>
      <c r="H51" s="26"/>
      <c r="I51" s="25"/>
      <c r="J51" s="29"/>
    </row>
    <row r="52" spans="1:18" ht="112.5" x14ac:dyDescent="0.3">
      <c r="A52" s="85" t="s">
        <v>67</v>
      </c>
      <c r="B52" s="1" t="s">
        <v>228</v>
      </c>
      <c r="C52" s="99" t="s">
        <v>14</v>
      </c>
      <c r="D52" s="14"/>
      <c r="E52" s="5">
        <v>25</v>
      </c>
      <c r="F52" s="14">
        <v>2010</v>
      </c>
      <c r="G52" s="66">
        <v>41639</v>
      </c>
      <c r="H52" s="26">
        <v>0.26</v>
      </c>
      <c r="I52" s="25">
        <v>0.1</v>
      </c>
      <c r="J52" s="29">
        <f t="shared" si="4"/>
        <v>0.18948718627358702</v>
      </c>
    </row>
    <row r="53" spans="1:18" ht="37.5" x14ac:dyDescent="0.3">
      <c r="A53" s="1" t="s">
        <v>5</v>
      </c>
      <c r="B53" s="1"/>
      <c r="C53" s="99" t="s">
        <v>16</v>
      </c>
      <c r="D53" s="14"/>
      <c r="E53" s="5">
        <v>6</v>
      </c>
      <c r="F53" s="14">
        <v>2008</v>
      </c>
      <c r="G53" s="66">
        <v>41639</v>
      </c>
      <c r="H53" s="26">
        <v>0.12</v>
      </c>
      <c r="I53" s="25">
        <v>0.03</v>
      </c>
      <c r="J53" s="29">
        <f t="shared" si="4"/>
        <v>5.6846155882076102E-2</v>
      </c>
    </row>
    <row r="54" spans="1:18" ht="37.5" x14ac:dyDescent="0.3">
      <c r="A54" s="1" t="s">
        <v>54</v>
      </c>
      <c r="B54" s="80" t="s">
        <v>8</v>
      </c>
      <c r="C54" s="99" t="s">
        <v>16</v>
      </c>
      <c r="D54" s="14">
        <v>4</v>
      </c>
      <c r="E54" s="7">
        <v>1.5</v>
      </c>
      <c r="F54" s="14">
        <v>2008</v>
      </c>
      <c r="G54" s="67">
        <v>41639</v>
      </c>
      <c r="H54" s="26">
        <v>0.68</v>
      </c>
      <c r="I54" s="25">
        <v>0.12</v>
      </c>
      <c r="J54" s="29">
        <f t="shared" si="4"/>
        <v>0.22738462352830441</v>
      </c>
    </row>
    <row r="55" spans="1:18" s="170" customFormat="1" ht="13" x14ac:dyDescent="0.3">
      <c r="A55" s="95" t="s">
        <v>232</v>
      </c>
      <c r="B55" s="171"/>
      <c r="C55" s="163"/>
      <c r="D55" s="164"/>
      <c r="E55" s="172"/>
      <c r="F55" s="164"/>
      <c r="G55" s="173"/>
      <c r="H55" s="167"/>
      <c r="I55" s="168">
        <f>SUM(I46:I54)</f>
        <v>3.38</v>
      </c>
      <c r="J55" s="169"/>
    </row>
    <row r="56" spans="1:18" ht="62.5" x14ac:dyDescent="0.3">
      <c r="A56" s="1" t="s">
        <v>58</v>
      </c>
      <c r="B56" s="1" t="s">
        <v>45</v>
      </c>
      <c r="C56" s="99"/>
      <c r="D56" s="14"/>
      <c r="E56" s="5">
        <v>75</v>
      </c>
      <c r="F56" s="14">
        <v>2008</v>
      </c>
      <c r="G56" s="66">
        <v>42004</v>
      </c>
      <c r="H56" s="26">
        <v>10.89</v>
      </c>
      <c r="I56" s="25">
        <v>0.41</v>
      </c>
      <c r="J56" s="29">
        <f>$I56*1.89487186273587</f>
        <v>0.77689746372170665</v>
      </c>
    </row>
    <row r="57" spans="1:18" s="103" customFormat="1" ht="13" x14ac:dyDescent="0.3">
      <c r="A57" s="95" t="s">
        <v>232</v>
      </c>
      <c r="B57" s="95"/>
      <c r="C57" s="98"/>
      <c r="D57" s="98"/>
      <c r="E57" s="98"/>
      <c r="F57" s="98"/>
      <c r="G57" s="98"/>
      <c r="H57" s="98"/>
      <c r="I57" s="205">
        <f>SUM(I56)</f>
        <v>0.41</v>
      </c>
      <c r="J57" s="98"/>
      <c r="K57" s="203"/>
    </row>
    <row r="58" spans="1:18" ht="37.5" x14ac:dyDescent="0.3">
      <c r="A58" s="1" t="s">
        <v>18</v>
      </c>
      <c r="B58" s="1"/>
      <c r="C58" s="99" t="s">
        <v>14</v>
      </c>
      <c r="D58" s="14"/>
      <c r="E58" s="5">
        <v>10</v>
      </c>
      <c r="F58" s="14">
        <v>2013</v>
      </c>
      <c r="G58" s="66">
        <v>42370</v>
      </c>
      <c r="H58" s="26">
        <v>0.18</v>
      </c>
      <c r="I58" s="25">
        <v>0.1</v>
      </c>
      <c r="J58" s="29">
        <f>$I58*1.89487186273587</f>
        <v>0.18948718627358702</v>
      </c>
    </row>
    <row r="59" spans="1:18" s="170" customFormat="1" ht="13" x14ac:dyDescent="0.3">
      <c r="A59" s="95" t="s">
        <v>232</v>
      </c>
      <c r="B59" s="162"/>
      <c r="C59" s="163"/>
      <c r="D59" s="164"/>
      <c r="E59" s="165"/>
      <c r="F59" s="164"/>
      <c r="G59" s="166"/>
      <c r="H59" s="167"/>
      <c r="I59" s="168">
        <f>SUM(I58)</f>
        <v>0.1</v>
      </c>
      <c r="J59" s="169"/>
    </row>
    <row r="60" spans="1:18" x14ac:dyDescent="0.3">
      <c r="A60" s="1" t="s">
        <v>59</v>
      </c>
      <c r="B60" s="1" t="s">
        <v>218</v>
      </c>
      <c r="C60" s="99" t="s">
        <v>14</v>
      </c>
      <c r="D60" s="14">
        <v>65</v>
      </c>
      <c r="E60" s="99">
        <v>30</v>
      </c>
      <c r="F60" s="14">
        <v>2013</v>
      </c>
      <c r="G60" s="66">
        <v>42736</v>
      </c>
      <c r="H60" s="26">
        <v>0.49</v>
      </c>
      <c r="I60" s="25">
        <v>0.22</v>
      </c>
      <c r="J60" s="29">
        <f>$I60*1.89487186273587</f>
        <v>0.41687180980189142</v>
      </c>
    </row>
    <row r="61" spans="1:18" x14ac:dyDescent="0.3">
      <c r="A61" s="1" t="s">
        <v>59</v>
      </c>
      <c r="B61" s="1" t="s">
        <v>217</v>
      </c>
      <c r="C61" s="99" t="s">
        <v>14</v>
      </c>
      <c r="D61" s="14"/>
      <c r="E61" s="99">
        <v>55</v>
      </c>
      <c r="F61" s="14">
        <v>2013</v>
      </c>
      <c r="G61" s="66">
        <v>42736</v>
      </c>
      <c r="H61" s="26">
        <v>0.08</v>
      </c>
      <c r="I61" s="25">
        <v>0.01</v>
      </c>
      <c r="J61" s="29">
        <f>$I61*1.89487186273587</f>
        <v>1.89487186273587E-2</v>
      </c>
    </row>
    <row r="62" spans="1:18" ht="25" x14ac:dyDescent="0.3">
      <c r="A62" s="1" t="s">
        <v>59</v>
      </c>
      <c r="B62" s="1" t="s">
        <v>63</v>
      </c>
      <c r="C62" s="99" t="s">
        <v>14</v>
      </c>
      <c r="D62" s="14">
        <v>55</v>
      </c>
      <c r="E62" s="99">
        <v>40</v>
      </c>
      <c r="F62" s="14">
        <v>2013</v>
      </c>
      <c r="G62" s="66">
        <v>42736</v>
      </c>
      <c r="H62" s="26">
        <v>0.28000000000000003</v>
      </c>
      <c r="I62" s="25">
        <v>7.0000000000000007E-2</v>
      </c>
      <c r="J62" s="29">
        <f>$I62*1.89487186273587</f>
        <v>0.13264103039151093</v>
      </c>
    </row>
    <row r="63" spans="1:18" s="101" customFormat="1" ht="13" x14ac:dyDescent="0.3">
      <c r="A63" s="95" t="s">
        <v>232</v>
      </c>
      <c r="B63" s="95"/>
      <c r="C63" s="96"/>
      <c r="D63" s="96"/>
      <c r="E63" s="96"/>
      <c r="F63" s="96"/>
      <c r="H63" s="97"/>
      <c r="I63" s="177">
        <f>SUM(I60:I62)</f>
        <v>0.30000000000000004</v>
      </c>
      <c r="J63" s="97"/>
    </row>
    <row r="64" spans="1:18" s="156" customFormat="1" ht="13" x14ac:dyDescent="0.3">
      <c r="A64" s="154"/>
      <c r="B64" s="154"/>
      <c r="C64" s="155"/>
      <c r="D64" s="155"/>
      <c r="E64" s="155"/>
      <c r="F64" s="155"/>
      <c r="G64" s="155"/>
      <c r="H64" s="155"/>
      <c r="I64" s="155"/>
      <c r="J64" s="155"/>
      <c r="K64" s="176"/>
    </row>
    <row r="65" spans="1:18" ht="37.5" x14ac:dyDescent="0.3">
      <c r="A65" s="80" t="s">
        <v>43</v>
      </c>
      <c r="B65" s="80" t="s">
        <v>174</v>
      </c>
      <c r="C65" s="3"/>
      <c r="D65" s="14">
        <v>35</v>
      </c>
      <c r="E65" s="157">
        <v>10</v>
      </c>
      <c r="F65" s="14" t="s">
        <v>171</v>
      </c>
      <c r="G65" s="66">
        <v>33970</v>
      </c>
      <c r="H65" s="26">
        <f>46400/2000</f>
        <v>23.2</v>
      </c>
      <c r="I65" s="25">
        <f>33200/2000</f>
        <v>16.600000000000001</v>
      </c>
      <c r="J65" s="29">
        <f>$I65*1.89487186273587</f>
        <v>31.454872921415447</v>
      </c>
      <c r="K65" s="80" t="s">
        <v>220</v>
      </c>
    </row>
    <row r="66" spans="1:18" ht="37.5" x14ac:dyDescent="0.3">
      <c r="A66" s="80" t="s">
        <v>43</v>
      </c>
      <c r="B66" s="80" t="s">
        <v>174</v>
      </c>
      <c r="C66" s="3"/>
      <c r="D66" s="14">
        <v>35</v>
      </c>
      <c r="E66" s="157">
        <v>1</v>
      </c>
      <c r="F66" s="14" t="s">
        <v>173</v>
      </c>
      <c r="G66" s="66">
        <v>37621</v>
      </c>
      <c r="H66" s="26">
        <v>8.3000000000000007</v>
      </c>
      <c r="I66" s="25">
        <v>7.42</v>
      </c>
      <c r="J66" s="29">
        <f>$I66*1.89487186273587</f>
        <v>14.059949221500156</v>
      </c>
      <c r="K66" s="80" t="s">
        <v>220</v>
      </c>
    </row>
    <row r="67" spans="1:18" s="156" customFormat="1" ht="13" x14ac:dyDescent="0.3">
      <c r="A67" s="154"/>
      <c r="B67" s="154"/>
      <c r="C67" s="155"/>
      <c r="D67" s="155"/>
      <c r="E67" s="155"/>
      <c r="F67" s="155"/>
      <c r="G67" s="155"/>
      <c r="H67" s="155"/>
      <c r="I67" s="155"/>
      <c r="J67" s="155"/>
    </row>
    <row r="68" spans="1:18" s="143" customFormat="1" ht="13" x14ac:dyDescent="0.3">
      <c r="A68" s="141" t="s">
        <v>285</v>
      </c>
      <c r="B68" s="142"/>
      <c r="G68" s="144"/>
      <c r="H68" s="144"/>
      <c r="I68" s="145"/>
      <c r="J68" s="142"/>
      <c r="O68" s="146"/>
      <c r="P68" s="146"/>
      <c r="Q68" s="147"/>
      <c r="R68" s="147"/>
    </row>
    <row r="69" spans="1:18" s="129" customFormat="1" ht="13" x14ac:dyDescent="0.3">
      <c r="A69" s="83" t="s">
        <v>293</v>
      </c>
      <c r="B69" s="130"/>
      <c r="E69" s="131"/>
      <c r="I69" s="132"/>
      <c r="J69" s="133"/>
      <c r="K69" s="134"/>
      <c r="L69" s="134"/>
      <c r="M69" s="134"/>
      <c r="N69" s="131"/>
      <c r="O69" s="135"/>
      <c r="P69" s="135"/>
      <c r="Q69" s="136"/>
      <c r="R69" s="136"/>
    </row>
    <row r="70" spans="1:18" s="129" customFormat="1" x14ac:dyDescent="0.3">
      <c r="A70" s="129">
        <v>2000</v>
      </c>
      <c r="E70" s="131"/>
      <c r="G70" s="148"/>
      <c r="H70" s="148">
        <v>259.24630000000002</v>
      </c>
      <c r="I70" s="159"/>
      <c r="J70" s="133"/>
      <c r="K70" s="134"/>
      <c r="L70" s="134"/>
      <c r="M70" s="134"/>
      <c r="N70" s="131"/>
      <c r="O70" s="135"/>
      <c r="P70" s="135"/>
      <c r="Q70" s="136"/>
      <c r="R70" s="136"/>
    </row>
    <row r="71" spans="1:18" s="129" customFormat="1" x14ac:dyDescent="0.3">
      <c r="A71" s="129">
        <v>2008</v>
      </c>
      <c r="D71" s="148"/>
      <c r="E71" s="131"/>
      <c r="G71" s="152"/>
      <c r="H71" s="148">
        <v>236.17490000000001</v>
      </c>
      <c r="I71" s="159"/>
      <c r="J71" s="133"/>
      <c r="K71" s="134"/>
      <c r="L71" s="134"/>
      <c r="M71" s="134"/>
      <c r="N71" s="131"/>
      <c r="O71" s="135"/>
      <c r="P71" s="135"/>
      <c r="Q71" s="136"/>
      <c r="R71" s="136"/>
    </row>
    <row r="72" spans="1:18" s="129" customFormat="1" x14ac:dyDescent="0.3">
      <c r="A72" s="129">
        <v>2010</v>
      </c>
      <c r="E72" s="131"/>
      <c r="G72" s="148"/>
      <c r="H72" s="148">
        <v>216.8828</v>
      </c>
      <c r="I72" s="159"/>
      <c r="J72" s="133"/>
      <c r="K72" s="134"/>
      <c r="L72" s="134"/>
      <c r="M72" s="134"/>
      <c r="N72" s="131"/>
      <c r="O72" s="135"/>
      <c r="P72" s="135"/>
      <c r="Q72" s="136"/>
      <c r="R72" s="136"/>
    </row>
    <row r="73" spans="1:18" s="129" customFormat="1" x14ac:dyDescent="0.3">
      <c r="A73" s="129">
        <v>2012</v>
      </c>
      <c r="E73" s="131"/>
      <c r="G73" s="148"/>
      <c r="H73" s="148">
        <v>208.62819999999999</v>
      </c>
      <c r="I73" s="159"/>
      <c r="J73" s="133"/>
      <c r="K73" s="134"/>
      <c r="L73" s="134"/>
      <c r="M73" s="134"/>
      <c r="N73" s="131"/>
      <c r="O73" s="135"/>
      <c r="P73" s="135"/>
      <c r="Q73" s="136"/>
      <c r="R73" s="136"/>
    </row>
    <row r="74" spans="1:18" s="129" customFormat="1" x14ac:dyDescent="0.3">
      <c r="A74" s="129">
        <v>2013</v>
      </c>
      <c r="E74" s="131"/>
      <c r="G74" s="148"/>
      <c r="H74" s="148">
        <v>201.9367</v>
      </c>
      <c r="I74" s="159"/>
      <c r="J74" s="133"/>
      <c r="K74" s="134"/>
      <c r="L74" s="134"/>
      <c r="M74" s="134"/>
      <c r="N74" s="131"/>
      <c r="O74" s="135"/>
      <c r="P74" s="135"/>
      <c r="Q74" s="136"/>
      <c r="R74" s="136"/>
    </row>
    <row r="75" spans="1:18" s="129" customFormat="1" x14ac:dyDescent="0.3">
      <c r="A75" s="129">
        <v>2014</v>
      </c>
      <c r="D75" s="148"/>
      <c r="E75" s="131"/>
      <c r="G75" s="152"/>
      <c r="H75" s="148">
        <v>202.91640000000001</v>
      </c>
      <c r="I75" s="159"/>
      <c r="J75" s="133"/>
      <c r="K75" s="134"/>
      <c r="L75" s="134"/>
      <c r="M75" s="134"/>
      <c r="N75" s="131"/>
      <c r="O75" s="135"/>
      <c r="P75" s="135"/>
      <c r="Q75" s="136"/>
      <c r="R75" s="136"/>
    </row>
    <row r="76" spans="1:18" s="129" customFormat="1" x14ac:dyDescent="0.3">
      <c r="A76" s="129">
        <v>2015</v>
      </c>
      <c r="E76" s="131"/>
      <c r="G76" s="148"/>
      <c r="H76" s="148">
        <v>204.0874</v>
      </c>
      <c r="I76" s="159"/>
      <c r="J76" s="133"/>
      <c r="K76" s="134"/>
      <c r="L76" s="134"/>
      <c r="M76" s="134"/>
      <c r="N76" s="131"/>
      <c r="O76" s="135"/>
      <c r="P76" s="135"/>
      <c r="Q76" s="136"/>
      <c r="R76" s="136"/>
    </row>
    <row r="77" spans="1:18" s="129" customFormat="1" x14ac:dyDescent="0.3">
      <c r="A77" s="129">
        <v>2016</v>
      </c>
      <c r="E77" s="131"/>
      <c r="G77" s="148"/>
      <c r="H77" s="148">
        <v>205.71549999999999</v>
      </c>
      <c r="I77" s="159"/>
      <c r="J77" s="133"/>
      <c r="K77" s="134"/>
      <c r="L77" s="134"/>
      <c r="M77" s="134"/>
      <c r="N77" s="131"/>
      <c r="O77" s="135"/>
      <c r="P77" s="135"/>
      <c r="Q77" s="136"/>
      <c r="R77" s="136"/>
    </row>
    <row r="78" spans="1:18" s="129" customFormat="1" x14ac:dyDescent="0.3">
      <c r="A78" s="179" t="s">
        <v>287</v>
      </c>
      <c r="E78" s="131"/>
      <c r="G78" s="148"/>
      <c r="H78" s="148">
        <f>AVERAGE(H70:H77)</f>
        <v>216.94852499999999</v>
      </c>
      <c r="I78" s="159"/>
      <c r="J78" s="133"/>
      <c r="K78" s="134"/>
      <c r="L78" s="134"/>
      <c r="M78" s="134"/>
      <c r="N78" s="131"/>
      <c r="O78" s="135"/>
      <c r="P78" s="135"/>
      <c r="Q78" s="136"/>
      <c r="R78" s="136"/>
    </row>
    <row r="79" spans="1:18" s="129" customFormat="1" ht="23.5" customHeight="1" x14ac:dyDescent="0.3">
      <c r="A79" s="150" t="s">
        <v>286</v>
      </c>
      <c r="B79" s="151"/>
      <c r="C79" s="152"/>
      <c r="D79" s="153"/>
      <c r="G79" s="152"/>
      <c r="H79" s="153"/>
      <c r="I79" s="152"/>
      <c r="J79" s="133"/>
      <c r="K79" s="137"/>
      <c r="L79" s="138"/>
      <c r="N79" s="139"/>
      <c r="O79" s="140"/>
      <c r="P79" s="140"/>
      <c r="Q79" s="136"/>
      <c r="R79" s="136"/>
    </row>
    <row r="80" spans="1:18" s="129" customFormat="1" ht="14" x14ac:dyDescent="0.3">
      <c r="A80" s="129">
        <v>2000</v>
      </c>
      <c r="E80" s="131"/>
      <c r="H80" s="148"/>
      <c r="I80" s="178">
        <f>I12/H70</f>
        <v>5.4388432930383181E-3</v>
      </c>
      <c r="J80" s="151"/>
      <c r="K80" s="134"/>
      <c r="L80" s="134"/>
      <c r="M80" s="134"/>
      <c r="N80" s="131"/>
      <c r="O80" s="160"/>
      <c r="P80" s="161"/>
      <c r="Q80" s="136"/>
      <c r="R80" s="136"/>
    </row>
    <row r="81" spans="1:18" s="129" customFormat="1" ht="14" x14ac:dyDescent="0.3">
      <c r="A81" s="129">
        <v>2008</v>
      </c>
      <c r="D81" s="148"/>
      <c r="E81" s="131"/>
      <c r="H81" s="152"/>
      <c r="I81" s="178">
        <f>I14/H71</f>
        <v>4.0224426897185093E-4</v>
      </c>
      <c r="J81" s="151"/>
      <c r="K81" s="134"/>
      <c r="L81" s="134"/>
      <c r="M81" s="134"/>
      <c r="N81" s="131"/>
      <c r="O81" s="160"/>
      <c r="P81" s="161"/>
      <c r="Q81" s="136"/>
      <c r="R81" s="136"/>
    </row>
    <row r="82" spans="1:18" s="129" customFormat="1" ht="14" x14ac:dyDescent="0.3">
      <c r="A82" s="129">
        <v>2010</v>
      </c>
      <c r="E82" s="131"/>
      <c r="H82" s="148"/>
      <c r="I82" s="178">
        <f>I32/H72</f>
        <v>6.0862364373753938E-3</v>
      </c>
      <c r="J82" s="151"/>
      <c r="K82" s="134"/>
      <c r="L82" s="134"/>
      <c r="M82" s="134"/>
      <c r="N82" s="131"/>
      <c r="O82" s="160"/>
      <c r="P82" s="161"/>
      <c r="Q82" s="136"/>
      <c r="R82" s="136"/>
    </row>
    <row r="83" spans="1:18" s="129" customFormat="1" ht="14" x14ac:dyDescent="0.3">
      <c r="A83" s="129">
        <v>2012</v>
      </c>
      <c r="E83" s="131"/>
      <c r="H83" s="148"/>
      <c r="I83" s="178">
        <f>I45/H73</f>
        <v>3.9064709372941923E-2</v>
      </c>
      <c r="J83" s="151"/>
      <c r="K83" s="134"/>
      <c r="L83" s="134"/>
      <c r="M83" s="134"/>
      <c r="N83" s="131"/>
      <c r="O83" s="160"/>
      <c r="P83" s="161"/>
      <c r="Q83" s="136"/>
      <c r="R83" s="136"/>
    </row>
    <row r="84" spans="1:18" s="129" customFormat="1" ht="14" x14ac:dyDescent="0.3">
      <c r="A84" s="129">
        <v>2013</v>
      </c>
      <c r="E84" s="131"/>
      <c r="H84" s="148"/>
      <c r="I84" s="178">
        <f>I55/H74</f>
        <v>1.6737918367488426E-2</v>
      </c>
      <c r="J84" s="151"/>
      <c r="K84" s="134"/>
      <c r="L84" s="134"/>
      <c r="M84" s="134"/>
      <c r="N84" s="131"/>
      <c r="O84" s="160"/>
      <c r="P84" s="161"/>
      <c r="Q84" s="136"/>
      <c r="R84" s="136"/>
    </row>
    <row r="85" spans="1:18" s="129" customFormat="1" ht="14" x14ac:dyDescent="0.3">
      <c r="A85" s="129">
        <v>2014</v>
      </c>
      <c r="D85" s="148"/>
      <c r="E85" s="131"/>
      <c r="H85" s="152"/>
      <c r="I85" s="178">
        <f>I57/H75</f>
        <v>2.0205365362287128E-3</v>
      </c>
      <c r="J85" s="151"/>
      <c r="K85" s="134"/>
      <c r="L85" s="134"/>
      <c r="M85" s="134"/>
      <c r="N85" s="131"/>
      <c r="O85" s="160"/>
      <c r="P85" s="161"/>
      <c r="Q85" s="136"/>
      <c r="R85" s="136"/>
    </row>
    <row r="86" spans="1:18" s="129" customFormat="1" ht="14" x14ac:dyDescent="0.3">
      <c r="A86" s="129">
        <v>2015</v>
      </c>
      <c r="E86" s="131"/>
      <c r="H86" s="148"/>
      <c r="I86" s="178">
        <f>I59/H76</f>
        <v>4.8998615299131654E-4</v>
      </c>
      <c r="J86" s="151"/>
      <c r="K86" s="134"/>
      <c r="L86" s="134"/>
      <c r="M86" s="134"/>
      <c r="N86" s="131"/>
      <c r="O86" s="160"/>
      <c r="P86" s="161"/>
      <c r="Q86" s="136"/>
      <c r="R86" s="136"/>
    </row>
    <row r="87" spans="1:18" s="129" customFormat="1" x14ac:dyDescent="0.3">
      <c r="A87" s="129">
        <v>2016</v>
      </c>
      <c r="E87" s="131"/>
      <c r="H87" s="148"/>
      <c r="I87" s="178">
        <f>I63/H77</f>
        <v>1.4583247251665531E-3</v>
      </c>
      <c r="J87" s="151"/>
      <c r="K87" s="134"/>
      <c r="L87" s="134"/>
      <c r="M87" s="134"/>
      <c r="N87" s="131"/>
      <c r="O87" s="135"/>
      <c r="P87" s="135"/>
      <c r="Q87" s="136"/>
      <c r="R87" s="136"/>
    </row>
    <row r="88" spans="1:18" s="129" customFormat="1" x14ac:dyDescent="0.3">
      <c r="E88" s="131"/>
      <c r="H88" s="148"/>
      <c r="I88" s="178"/>
      <c r="J88" s="151"/>
      <c r="K88" s="134"/>
      <c r="L88" s="134"/>
      <c r="M88" s="134"/>
      <c r="N88" s="131"/>
      <c r="O88" s="135"/>
      <c r="P88" s="135"/>
      <c r="Q88" s="136"/>
      <c r="R88" s="136"/>
    </row>
    <row r="89" spans="1:18" s="129" customFormat="1" ht="13" x14ac:dyDescent="0.3">
      <c r="A89" s="201" t="s">
        <v>291</v>
      </c>
      <c r="B89" s="151"/>
      <c r="C89" s="152"/>
      <c r="D89" s="153"/>
      <c r="G89" s="131"/>
      <c r="H89" s="153"/>
      <c r="I89" s="149">
        <f>SUM(I80:I87)</f>
        <v>7.1698799154202492E-2</v>
      </c>
      <c r="J89" s="151"/>
      <c r="K89" s="137"/>
      <c r="L89" s="138"/>
      <c r="N89" s="139"/>
      <c r="O89" s="140"/>
      <c r="P89" s="140"/>
      <c r="Q89" s="136"/>
      <c r="R89" s="136"/>
    </row>
    <row r="90" spans="1:18" s="129" customFormat="1" ht="13" x14ac:dyDescent="0.3">
      <c r="A90" s="201" t="s">
        <v>292</v>
      </c>
      <c r="B90" s="151"/>
      <c r="C90" s="152"/>
      <c r="D90" s="153"/>
      <c r="G90" s="131"/>
      <c r="H90" s="153"/>
      <c r="I90" s="158">
        <f>15.2/217</f>
        <v>7.0046082949308752E-2</v>
      </c>
      <c r="J90" s="151"/>
      <c r="K90" s="137"/>
      <c r="L90" s="138"/>
      <c r="N90" s="139"/>
      <c r="O90" s="140"/>
      <c r="P90" s="140"/>
      <c r="Q90" s="136"/>
      <c r="R90" s="136"/>
    </row>
    <row r="91" spans="1:18" s="129" customFormat="1" ht="13" x14ac:dyDescent="0.3">
      <c r="A91" s="150"/>
      <c r="B91" s="151"/>
      <c r="C91" s="152"/>
      <c r="D91" s="153"/>
      <c r="G91" s="131"/>
      <c r="H91" s="153"/>
      <c r="I91" s="158"/>
      <c r="J91" s="151"/>
      <c r="K91" s="137"/>
      <c r="L91" s="138"/>
      <c r="N91" s="139"/>
      <c r="O91" s="140"/>
      <c r="P91" s="140"/>
      <c r="Q91" s="136"/>
      <c r="R91" s="136"/>
    </row>
    <row r="92" spans="1:18" ht="13" x14ac:dyDescent="0.3">
      <c r="A92" s="1"/>
      <c r="B92" s="1"/>
      <c r="C92" s="99"/>
      <c r="D92" s="14"/>
      <c r="E92" s="5"/>
      <c r="F92" s="14"/>
      <c r="G92" s="68"/>
      <c r="H92" s="24"/>
      <c r="I92" s="104"/>
    </row>
    <row r="93" spans="1:18" ht="13" x14ac:dyDescent="0.3">
      <c r="A93" s="3" t="s">
        <v>57</v>
      </c>
      <c r="B93" s="82"/>
      <c r="C93" s="3"/>
      <c r="D93" s="15"/>
      <c r="E93" s="3"/>
      <c r="F93" s="15"/>
      <c r="G93" s="69"/>
      <c r="H93" s="26"/>
      <c r="I93" s="24"/>
    </row>
    <row r="94" spans="1:18" ht="39" customHeight="1" x14ac:dyDescent="0.3">
      <c r="A94" s="278" t="s">
        <v>38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7"/>
      <c r="L94" s="277"/>
      <c r="M94" s="26"/>
    </row>
    <row r="95" spans="1:18" x14ac:dyDescent="0.3">
      <c r="A95" s="106" t="s">
        <v>230</v>
      </c>
      <c r="B95" s="80"/>
      <c r="C95" s="80"/>
      <c r="D95" s="16"/>
      <c r="E95" s="80"/>
      <c r="F95" s="16"/>
      <c r="G95" s="70"/>
      <c r="I95" s="26"/>
    </row>
    <row r="96" spans="1:18" ht="13" x14ac:dyDescent="0.3">
      <c r="A96" s="8" t="s">
        <v>178</v>
      </c>
      <c r="B96" s="8"/>
      <c r="C96" s="8"/>
      <c r="D96" s="17"/>
      <c r="E96" s="8"/>
      <c r="F96" s="17"/>
    </row>
    <row r="97" spans="1:1" x14ac:dyDescent="0.3">
      <c r="A97" s="106"/>
    </row>
  </sheetData>
  <mergeCells count="1">
    <mergeCell ref="A94:J94"/>
  </mergeCells>
  <printOptions gridLines="1"/>
  <pageMargins left="0.5" right="0.5" top="0.75" bottom="0.5" header="0.31" footer="0.35"/>
  <pageSetup orientation="landscape" r:id="rId1"/>
  <headerFooter>
    <oddHeader>&amp;C&amp;"Arial Black,Italic"&amp;12Draft, Confidential, Deliberative, Pre-decisional</oddHeader>
    <oddFooter>&amp;R&amp;"Arial,Regular"&amp;P</oddFooter>
  </headerFooter>
  <rowBreaks count="1" manualBreakCount="1">
    <brk id="7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workbookViewId="0">
      <selection activeCell="A13" sqref="A13"/>
    </sheetView>
  </sheetViews>
  <sheetFormatPr defaultRowHeight="12.5" x14ac:dyDescent="0.3"/>
  <cols>
    <col min="1" max="1" width="37.69921875" style="268" customWidth="1"/>
    <col min="2" max="2" width="24.09765625" style="271" bestFit="1" customWidth="1"/>
    <col min="3" max="3" width="23.296875" style="268" customWidth="1"/>
    <col min="4" max="4" width="14.296875" style="269" bestFit="1" customWidth="1"/>
    <col min="5" max="5" width="12.8984375" style="269" customWidth="1"/>
    <col min="6" max="16384" width="8.796875" style="268"/>
  </cols>
  <sheetData>
    <row r="1" spans="1:9" s="211" customFormat="1" ht="13" x14ac:dyDescent="0.3">
      <c r="A1" s="207" t="s">
        <v>312</v>
      </c>
      <c r="B1" s="207"/>
      <c r="C1" s="207"/>
      <c r="D1" s="208"/>
      <c r="E1" s="207"/>
      <c r="F1" s="208"/>
      <c r="G1" s="209"/>
      <c r="H1" s="210"/>
      <c r="I1" s="210"/>
    </row>
    <row r="2" spans="1:9" s="211" customFormat="1" ht="13" x14ac:dyDescent="0.3">
      <c r="A2" s="212">
        <v>43200</v>
      </c>
      <c r="B2" s="207"/>
      <c r="C2" s="207"/>
      <c r="D2" s="208"/>
      <c r="E2" s="207"/>
      <c r="F2" s="208"/>
      <c r="G2" s="209"/>
      <c r="H2" s="210"/>
      <c r="I2" s="210"/>
    </row>
    <row r="3" spans="1:9" s="211" customFormat="1" ht="13" x14ac:dyDescent="0.3">
      <c r="A3" s="212"/>
      <c r="B3" s="207"/>
      <c r="C3" s="207"/>
      <c r="D3" s="208"/>
      <c r="E3" s="207"/>
      <c r="F3" s="208"/>
      <c r="G3" s="209"/>
      <c r="H3" s="210"/>
      <c r="I3" s="210"/>
    </row>
    <row r="4" spans="1:9" s="266" customFormat="1" ht="26" x14ac:dyDescent="0.3">
      <c r="A4" s="264" t="s">
        <v>50</v>
      </c>
      <c r="B4" s="265" t="s">
        <v>225</v>
      </c>
      <c r="C4" s="264" t="s">
        <v>177</v>
      </c>
    </row>
    <row r="5" spans="1:9" x14ac:dyDescent="0.3">
      <c r="A5" s="268" t="s">
        <v>59</v>
      </c>
      <c r="B5" s="270">
        <v>0.5684615588207611</v>
      </c>
      <c r="C5" s="267"/>
      <c r="D5" s="267"/>
      <c r="E5" s="267"/>
    </row>
    <row r="6" spans="1:9" x14ac:dyDescent="0.3">
      <c r="A6" s="268" t="s">
        <v>60</v>
      </c>
      <c r="B6" s="270">
        <v>5.8741027744811971</v>
      </c>
      <c r="C6" s="267"/>
      <c r="D6" s="267"/>
      <c r="E6" s="267"/>
    </row>
    <row r="7" spans="1:9" x14ac:dyDescent="0.3">
      <c r="A7" s="268" t="s">
        <v>213</v>
      </c>
      <c r="B7" s="270">
        <v>0.20843590490094571</v>
      </c>
      <c r="C7" s="267"/>
      <c r="D7" s="267"/>
      <c r="E7" s="267"/>
    </row>
    <row r="8" spans="1:9" x14ac:dyDescent="0.3">
      <c r="A8" s="268" t="s">
        <v>43</v>
      </c>
      <c r="B8" s="270">
        <v>0.18</v>
      </c>
      <c r="C8" s="267"/>
      <c r="D8" s="267"/>
      <c r="E8" s="267"/>
    </row>
    <row r="9" spans="1:9" x14ac:dyDescent="0.3">
      <c r="A9" s="268" t="s">
        <v>0</v>
      </c>
      <c r="B9" s="270">
        <v>0.26528206078302186</v>
      </c>
      <c r="C9" s="267"/>
      <c r="D9" s="267"/>
      <c r="E9" s="267"/>
    </row>
    <row r="10" spans="1:9" x14ac:dyDescent="0.3">
      <c r="A10" s="268" t="s">
        <v>1</v>
      </c>
      <c r="B10" s="270">
        <v>0.1515897490188696</v>
      </c>
      <c r="C10" s="267"/>
      <c r="D10" s="267"/>
      <c r="E10" s="267"/>
    </row>
    <row r="11" spans="1:9" x14ac:dyDescent="0.3">
      <c r="A11" s="268" t="s">
        <v>2</v>
      </c>
      <c r="B11" s="270">
        <v>0.1515897490188696</v>
      </c>
      <c r="C11" s="267"/>
      <c r="D11" s="267"/>
      <c r="E11" s="267"/>
    </row>
    <row r="12" spans="1:9" x14ac:dyDescent="0.3">
      <c r="A12" s="268" t="s">
        <v>236</v>
      </c>
      <c r="B12" s="270">
        <v>0.39792309117453267</v>
      </c>
      <c r="C12" s="267"/>
      <c r="D12" s="267"/>
      <c r="E12" s="267"/>
    </row>
    <row r="13" spans="1:9" x14ac:dyDescent="0.3">
      <c r="A13" s="268" t="s">
        <v>3</v>
      </c>
      <c r="B13" s="270">
        <v>0.13264103039151093</v>
      </c>
      <c r="C13" s="267"/>
      <c r="D13" s="267"/>
      <c r="E13" s="267"/>
    </row>
    <row r="14" spans="1:9" x14ac:dyDescent="0.3">
      <c r="A14" s="268" t="s">
        <v>65</v>
      </c>
      <c r="B14" s="270">
        <v>1.89487186273587E-2</v>
      </c>
      <c r="C14" s="267"/>
      <c r="D14" s="267"/>
      <c r="E14" s="267"/>
    </row>
    <row r="15" spans="1:9" x14ac:dyDescent="0.3">
      <c r="A15" s="268" t="s">
        <v>15</v>
      </c>
      <c r="B15" s="270">
        <v>0.68215387058491317</v>
      </c>
      <c r="C15" s="267"/>
      <c r="D15" s="267"/>
      <c r="E15" s="267"/>
    </row>
    <row r="16" spans="1:9" x14ac:dyDescent="0.3">
      <c r="A16" s="268" t="s">
        <v>39</v>
      </c>
      <c r="B16" s="270">
        <v>7.0678720480047952</v>
      </c>
      <c r="C16" s="267"/>
      <c r="D16" s="267"/>
      <c r="E16" s="267"/>
    </row>
    <row r="17" spans="1:5" x14ac:dyDescent="0.3">
      <c r="A17" s="268" t="s">
        <v>40</v>
      </c>
      <c r="B17" s="270">
        <v>2.2170000794009677</v>
      </c>
      <c r="C17" s="267"/>
      <c r="D17" s="267"/>
      <c r="E17" s="267"/>
    </row>
    <row r="18" spans="1:5" x14ac:dyDescent="0.3">
      <c r="A18" s="268" t="s">
        <v>12</v>
      </c>
      <c r="B18" s="270">
        <v>0.83374361960378274</v>
      </c>
      <c r="C18" s="267"/>
      <c r="D18" s="267"/>
      <c r="E18" s="267"/>
    </row>
    <row r="19" spans="1:5" x14ac:dyDescent="0.3">
      <c r="A19" s="268" t="s">
        <v>41</v>
      </c>
      <c r="B19" s="270">
        <v>1.0042820872500111</v>
      </c>
      <c r="C19" s="267"/>
      <c r="D19" s="267"/>
      <c r="E19" s="267"/>
    </row>
    <row r="20" spans="1:5" x14ac:dyDescent="0.3">
      <c r="A20" s="268" t="s">
        <v>47</v>
      </c>
      <c r="B20" s="270">
        <v>0.2463333421556631</v>
      </c>
      <c r="C20" s="267"/>
      <c r="D20" s="267"/>
      <c r="E20" s="267"/>
    </row>
    <row r="21" spans="1:5" x14ac:dyDescent="0.3">
      <c r="A21" s="268" t="s">
        <v>216</v>
      </c>
      <c r="B21" s="270">
        <v>0.37897437254717403</v>
      </c>
      <c r="C21" s="267"/>
      <c r="D21" s="267"/>
      <c r="E21" s="267"/>
    </row>
    <row r="22" spans="1:5" x14ac:dyDescent="0.3">
      <c r="A22" s="268" t="s">
        <v>67</v>
      </c>
      <c r="B22" s="270">
        <v>4.5855899078208058</v>
      </c>
      <c r="C22" s="267"/>
      <c r="D22" s="267"/>
      <c r="E22" s="267"/>
    </row>
    <row r="23" spans="1:5" x14ac:dyDescent="0.3">
      <c r="A23" s="268" t="s">
        <v>17</v>
      </c>
      <c r="B23" s="270">
        <v>0.41687180980189142</v>
      </c>
      <c r="C23" s="267"/>
      <c r="D23" s="267"/>
      <c r="E23" s="267"/>
    </row>
    <row r="24" spans="1:5" x14ac:dyDescent="0.3">
      <c r="A24" s="268" t="s">
        <v>4</v>
      </c>
      <c r="B24" s="270">
        <v>0.26528206078302186</v>
      </c>
      <c r="C24" s="267"/>
      <c r="D24" s="267"/>
      <c r="E24" s="267"/>
    </row>
    <row r="25" spans="1:5" x14ac:dyDescent="0.3">
      <c r="A25" s="268" t="s">
        <v>18</v>
      </c>
      <c r="B25" s="270">
        <v>0.18948718627358702</v>
      </c>
      <c r="C25" s="267"/>
      <c r="D25" s="267"/>
      <c r="E25" s="267"/>
    </row>
    <row r="26" spans="1:5" x14ac:dyDescent="0.3">
      <c r="A26" s="268" t="s">
        <v>5</v>
      </c>
      <c r="B26" s="270">
        <v>5.6846155882076102E-2</v>
      </c>
      <c r="C26" s="267"/>
      <c r="D26" s="267"/>
      <c r="E26" s="267"/>
    </row>
    <row r="27" spans="1:5" ht="25" x14ac:dyDescent="0.3">
      <c r="A27" s="268" t="s">
        <v>304</v>
      </c>
      <c r="B27" s="270"/>
      <c r="C27" s="272" t="s">
        <v>230</v>
      </c>
      <c r="D27" s="267"/>
      <c r="E27" s="267"/>
    </row>
    <row r="28" spans="1:5" x14ac:dyDescent="0.3">
      <c r="A28" s="268" t="s">
        <v>44</v>
      </c>
      <c r="B28" s="270">
        <v>0.34107693529245658</v>
      </c>
      <c r="C28" s="267"/>
      <c r="D28" s="267"/>
      <c r="E28" s="267"/>
    </row>
    <row r="29" spans="1:5" ht="25" x14ac:dyDescent="0.3">
      <c r="A29" s="268" t="s">
        <v>58</v>
      </c>
      <c r="B29" s="270">
        <v>0.77689746372170665</v>
      </c>
      <c r="C29" s="267"/>
      <c r="D29" s="267"/>
      <c r="E29" s="267"/>
    </row>
    <row r="30" spans="1:5" x14ac:dyDescent="0.3">
      <c r="A30" s="268" t="s">
        <v>6</v>
      </c>
      <c r="B30" s="270">
        <v>0</v>
      </c>
      <c r="C30" s="211" t="s">
        <v>298</v>
      </c>
      <c r="D30" s="267"/>
      <c r="E30" s="267"/>
    </row>
    <row r="31" spans="1:5" x14ac:dyDescent="0.3">
      <c r="A31" s="268" t="s">
        <v>54</v>
      </c>
      <c r="B31" s="270">
        <v>0.64425643333019589</v>
      </c>
      <c r="C31" s="267"/>
      <c r="D31" s="267"/>
      <c r="E31" s="267"/>
    </row>
    <row r="32" spans="1:5" x14ac:dyDescent="0.3">
      <c r="A32" s="268" t="s">
        <v>10</v>
      </c>
      <c r="B32" s="270">
        <v>0.87164105685850024</v>
      </c>
      <c r="C32" s="267"/>
      <c r="D32" s="267"/>
      <c r="E32" s="267"/>
    </row>
    <row r="33" spans="1:5" x14ac:dyDescent="0.3">
      <c r="A33" s="268" t="s">
        <v>9</v>
      </c>
      <c r="B33" s="270">
        <v>0.1326410303915109</v>
      </c>
      <c r="C33" s="267"/>
      <c r="D33" s="267"/>
      <c r="E33" s="267"/>
    </row>
    <row r="34" spans="1:5" x14ac:dyDescent="0.3">
      <c r="A34" s="268" t="s">
        <v>11</v>
      </c>
      <c r="B34" s="270">
        <v>7.5794874509434798E-2</v>
      </c>
      <c r="C34" s="267"/>
      <c r="D34" s="267"/>
      <c r="E34" s="267"/>
    </row>
    <row r="35" spans="1:5" ht="13" x14ac:dyDescent="0.3">
      <c r="A35" s="266" t="s">
        <v>303</v>
      </c>
      <c r="B35" s="270">
        <f>SUM(B5:B34)</f>
        <v>28.735718971429563</v>
      </c>
      <c r="C35" s="267"/>
      <c r="D35" s="267"/>
      <c r="E35" s="267"/>
    </row>
    <row r="36" spans="1:5" x14ac:dyDescent="0.3">
      <c r="B36" s="270"/>
      <c r="C36" s="267"/>
      <c r="D36" s="267"/>
      <c r="E36" s="267"/>
    </row>
    <row r="37" spans="1:5" x14ac:dyDescent="0.3">
      <c r="B37" s="270"/>
      <c r="C37" s="267"/>
      <c r="D37" s="267"/>
      <c r="E37" s="267"/>
    </row>
    <row r="38" spans="1:5" x14ac:dyDescent="0.3">
      <c r="B38" s="270"/>
      <c r="C38" s="267"/>
      <c r="D38" s="267"/>
      <c r="E38" s="267"/>
    </row>
    <row r="39" spans="1:5" x14ac:dyDescent="0.3">
      <c r="B39" s="270"/>
      <c r="C39" s="267"/>
      <c r="D39" s="267"/>
      <c r="E39" s="267"/>
    </row>
    <row r="40" spans="1:5" x14ac:dyDescent="0.3">
      <c r="B40" s="270"/>
      <c r="C40" s="267"/>
      <c r="D40" s="267"/>
      <c r="E40" s="267"/>
    </row>
    <row r="41" spans="1:5" x14ac:dyDescent="0.3">
      <c r="B41" s="270"/>
      <c r="C41" s="267"/>
      <c r="D41" s="267"/>
      <c r="E41" s="267"/>
    </row>
    <row r="42" spans="1:5" x14ac:dyDescent="0.3">
      <c r="B42" s="270"/>
      <c r="C42" s="267"/>
      <c r="D42" s="267"/>
      <c r="E42" s="267"/>
    </row>
    <row r="43" spans="1:5" x14ac:dyDescent="0.3">
      <c r="B43" s="270"/>
      <c r="C43" s="267"/>
      <c r="D43" s="267"/>
      <c r="E43" s="267"/>
    </row>
    <row r="44" spans="1:5" x14ac:dyDescent="0.3">
      <c r="B44" s="270"/>
      <c r="C44" s="267"/>
      <c r="D44" s="267"/>
      <c r="E44" s="267"/>
    </row>
    <row r="45" spans="1:5" x14ac:dyDescent="0.3">
      <c r="B45" s="270"/>
      <c r="C45" s="267"/>
      <c r="D45" s="267"/>
      <c r="E45" s="267"/>
    </row>
    <row r="46" spans="1:5" x14ac:dyDescent="0.3">
      <c r="B46" s="270"/>
      <c r="C46" s="267"/>
      <c r="D46" s="267"/>
      <c r="E46" s="267"/>
    </row>
    <row r="47" spans="1:5" x14ac:dyDescent="0.3">
      <c r="B47" s="270"/>
      <c r="C47" s="267"/>
      <c r="D47" s="267"/>
      <c r="E47" s="267"/>
    </row>
  </sheetData>
  <sortState ref="A5:I34">
    <sortCondition ref="A5:A34"/>
  </sortState>
  <printOptions horizontalCentered="1" verticalCentered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AI47"/>
  <sheetViews>
    <sheetView view="pageBreakPreview" zoomScaleNormal="100" zoomScaleSheetLayoutView="100" workbookViewId="0">
      <pane xSplit="1" ySplit="3" topLeftCell="B4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defaultColWidth="13.796875" defaultRowHeight="12.5" x14ac:dyDescent="0.25"/>
  <cols>
    <col min="1" max="1" width="20.59765625" style="108" customWidth="1"/>
    <col min="2" max="2" width="13.5" style="108" customWidth="1"/>
    <col min="3" max="3" width="12.69921875" style="109" customWidth="1"/>
    <col min="4" max="4" width="10.19921875" style="110" customWidth="1"/>
    <col min="5" max="5" width="9.8984375" style="111" customWidth="1"/>
    <col min="6" max="6" width="10.69921875" style="111" customWidth="1"/>
    <col min="7" max="7" width="12.59765625" style="108" customWidth="1"/>
    <col min="8" max="8" width="9" style="112" customWidth="1"/>
    <col min="9" max="9" width="10.3984375" style="108" customWidth="1"/>
    <col min="10" max="10" width="11.296875" style="108" customWidth="1"/>
    <col min="11" max="11" width="12.59765625" style="108" customWidth="1"/>
    <col min="12" max="12" width="10.3984375" style="112" customWidth="1"/>
    <col min="13" max="17" width="10.19921875" style="108" customWidth="1"/>
    <col min="18" max="18" width="10.69921875" style="113" customWidth="1"/>
    <col min="19" max="20" width="10.19921875" style="108" customWidth="1"/>
    <col min="21" max="21" width="10.5" style="113" customWidth="1"/>
    <col min="22" max="22" width="11" style="108" customWidth="1"/>
    <col min="23" max="23" width="11.296875" style="113" customWidth="1"/>
    <col min="24" max="24" width="10.69921875" style="113" customWidth="1"/>
    <col min="25" max="26" width="10.19921875" style="108" customWidth="1"/>
    <col min="27" max="27" width="10.5" style="113" customWidth="1"/>
    <col min="28" max="28" width="11" style="108" customWidth="1"/>
    <col min="29" max="29" width="11.296875" style="113" customWidth="1"/>
    <col min="30" max="30" width="10.69921875" style="187" customWidth="1"/>
    <col min="31" max="32" width="10.19921875" style="188" customWidth="1"/>
    <col min="33" max="33" width="10.5" style="187" customWidth="1"/>
    <col min="34" max="34" width="11" style="188" customWidth="1"/>
    <col min="35" max="35" width="11.296875" style="187" customWidth="1"/>
    <col min="36" max="255" width="13.796875" style="108"/>
    <col min="256" max="256" width="20.59765625" style="108" customWidth="1"/>
    <col min="257" max="257" width="13.5" style="108" customWidth="1"/>
    <col min="258" max="258" width="12.69921875" style="108" customWidth="1"/>
    <col min="259" max="259" width="10.19921875" style="108" customWidth="1"/>
    <col min="260" max="260" width="9.8984375" style="108" customWidth="1"/>
    <col min="261" max="261" width="10.69921875" style="108" customWidth="1"/>
    <col min="262" max="262" width="12.59765625" style="108" customWidth="1"/>
    <col min="263" max="263" width="9" style="108" customWidth="1"/>
    <col min="264" max="264" width="10.3984375" style="108" customWidth="1"/>
    <col min="265" max="265" width="11.296875" style="108" customWidth="1"/>
    <col min="266" max="266" width="12.59765625" style="108" customWidth="1"/>
    <col min="267" max="267" width="10.3984375" style="108" customWidth="1"/>
    <col min="268" max="272" width="10.19921875" style="108" customWidth="1"/>
    <col min="273" max="273" width="10.69921875" style="108" customWidth="1"/>
    <col min="274" max="275" width="10.19921875" style="108" customWidth="1"/>
    <col min="276" max="276" width="10.5" style="108" customWidth="1"/>
    <col min="277" max="277" width="11" style="108" customWidth="1"/>
    <col min="278" max="278" width="11.296875" style="108" customWidth="1"/>
    <col min="279" max="279" width="10.69921875" style="108" customWidth="1"/>
    <col min="280" max="281" width="10.19921875" style="108" customWidth="1"/>
    <col min="282" max="282" width="10.5" style="108" customWidth="1"/>
    <col min="283" max="283" width="11" style="108" customWidth="1"/>
    <col min="284" max="284" width="11.296875" style="108" customWidth="1"/>
    <col min="285" max="511" width="13.796875" style="108"/>
    <col min="512" max="512" width="20.59765625" style="108" customWidth="1"/>
    <col min="513" max="513" width="13.5" style="108" customWidth="1"/>
    <col min="514" max="514" width="12.69921875" style="108" customWidth="1"/>
    <col min="515" max="515" width="10.19921875" style="108" customWidth="1"/>
    <col min="516" max="516" width="9.8984375" style="108" customWidth="1"/>
    <col min="517" max="517" width="10.69921875" style="108" customWidth="1"/>
    <col min="518" max="518" width="12.59765625" style="108" customWidth="1"/>
    <col min="519" max="519" width="9" style="108" customWidth="1"/>
    <col min="520" max="520" width="10.3984375" style="108" customWidth="1"/>
    <col min="521" max="521" width="11.296875" style="108" customWidth="1"/>
    <col min="522" max="522" width="12.59765625" style="108" customWidth="1"/>
    <col min="523" max="523" width="10.3984375" style="108" customWidth="1"/>
    <col min="524" max="528" width="10.19921875" style="108" customWidth="1"/>
    <col min="529" max="529" width="10.69921875" style="108" customWidth="1"/>
    <col min="530" max="531" width="10.19921875" style="108" customWidth="1"/>
    <col min="532" max="532" width="10.5" style="108" customWidth="1"/>
    <col min="533" max="533" width="11" style="108" customWidth="1"/>
    <col min="534" max="534" width="11.296875" style="108" customWidth="1"/>
    <col min="535" max="535" width="10.69921875" style="108" customWidth="1"/>
    <col min="536" max="537" width="10.19921875" style="108" customWidth="1"/>
    <col min="538" max="538" width="10.5" style="108" customWidth="1"/>
    <col min="539" max="539" width="11" style="108" customWidth="1"/>
    <col min="540" max="540" width="11.296875" style="108" customWidth="1"/>
    <col min="541" max="767" width="13.796875" style="108"/>
    <col min="768" max="768" width="20.59765625" style="108" customWidth="1"/>
    <col min="769" max="769" width="13.5" style="108" customWidth="1"/>
    <col min="770" max="770" width="12.69921875" style="108" customWidth="1"/>
    <col min="771" max="771" width="10.19921875" style="108" customWidth="1"/>
    <col min="772" max="772" width="9.8984375" style="108" customWidth="1"/>
    <col min="773" max="773" width="10.69921875" style="108" customWidth="1"/>
    <col min="774" max="774" width="12.59765625" style="108" customWidth="1"/>
    <col min="775" max="775" width="9" style="108" customWidth="1"/>
    <col min="776" max="776" width="10.3984375" style="108" customWidth="1"/>
    <col min="777" max="777" width="11.296875" style="108" customWidth="1"/>
    <col min="778" max="778" width="12.59765625" style="108" customWidth="1"/>
    <col min="779" max="779" width="10.3984375" style="108" customWidth="1"/>
    <col min="780" max="784" width="10.19921875" style="108" customWidth="1"/>
    <col min="785" max="785" width="10.69921875" style="108" customWidth="1"/>
    <col min="786" max="787" width="10.19921875" style="108" customWidth="1"/>
    <col min="788" max="788" width="10.5" style="108" customWidth="1"/>
    <col min="789" max="789" width="11" style="108" customWidth="1"/>
    <col min="790" max="790" width="11.296875" style="108" customWidth="1"/>
    <col min="791" max="791" width="10.69921875" style="108" customWidth="1"/>
    <col min="792" max="793" width="10.19921875" style="108" customWidth="1"/>
    <col min="794" max="794" width="10.5" style="108" customWidth="1"/>
    <col min="795" max="795" width="11" style="108" customWidth="1"/>
    <col min="796" max="796" width="11.296875" style="108" customWidth="1"/>
    <col min="797" max="1023" width="13.796875" style="108"/>
    <col min="1024" max="1024" width="20.59765625" style="108" customWidth="1"/>
    <col min="1025" max="1025" width="13.5" style="108" customWidth="1"/>
    <col min="1026" max="1026" width="12.69921875" style="108" customWidth="1"/>
    <col min="1027" max="1027" width="10.19921875" style="108" customWidth="1"/>
    <col min="1028" max="1028" width="9.8984375" style="108" customWidth="1"/>
    <col min="1029" max="1029" width="10.69921875" style="108" customWidth="1"/>
    <col min="1030" max="1030" width="12.59765625" style="108" customWidth="1"/>
    <col min="1031" max="1031" width="9" style="108" customWidth="1"/>
    <col min="1032" max="1032" width="10.3984375" style="108" customWidth="1"/>
    <col min="1033" max="1033" width="11.296875" style="108" customWidth="1"/>
    <col min="1034" max="1034" width="12.59765625" style="108" customWidth="1"/>
    <col min="1035" max="1035" width="10.3984375" style="108" customWidth="1"/>
    <col min="1036" max="1040" width="10.19921875" style="108" customWidth="1"/>
    <col min="1041" max="1041" width="10.69921875" style="108" customWidth="1"/>
    <col min="1042" max="1043" width="10.19921875" style="108" customWidth="1"/>
    <col min="1044" max="1044" width="10.5" style="108" customWidth="1"/>
    <col min="1045" max="1045" width="11" style="108" customWidth="1"/>
    <col min="1046" max="1046" width="11.296875" style="108" customWidth="1"/>
    <col min="1047" max="1047" width="10.69921875" style="108" customWidth="1"/>
    <col min="1048" max="1049" width="10.19921875" style="108" customWidth="1"/>
    <col min="1050" max="1050" width="10.5" style="108" customWidth="1"/>
    <col min="1051" max="1051" width="11" style="108" customWidth="1"/>
    <col min="1052" max="1052" width="11.296875" style="108" customWidth="1"/>
    <col min="1053" max="1279" width="13.796875" style="108"/>
    <col min="1280" max="1280" width="20.59765625" style="108" customWidth="1"/>
    <col min="1281" max="1281" width="13.5" style="108" customWidth="1"/>
    <col min="1282" max="1282" width="12.69921875" style="108" customWidth="1"/>
    <col min="1283" max="1283" width="10.19921875" style="108" customWidth="1"/>
    <col min="1284" max="1284" width="9.8984375" style="108" customWidth="1"/>
    <col min="1285" max="1285" width="10.69921875" style="108" customWidth="1"/>
    <col min="1286" max="1286" width="12.59765625" style="108" customWidth="1"/>
    <col min="1287" max="1287" width="9" style="108" customWidth="1"/>
    <col min="1288" max="1288" width="10.3984375" style="108" customWidth="1"/>
    <col min="1289" max="1289" width="11.296875" style="108" customWidth="1"/>
    <col min="1290" max="1290" width="12.59765625" style="108" customWidth="1"/>
    <col min="1291" max="1291" width="10.3984375" style="108" customWidth="1"/>
    <col min="1292" max="1296" width="10.19921875" style="108" customWidth="1"/>
    <col min="1297" max="1297" width="10.69921875" style="108" customWidth="1"/>
    <col min="1298" max="1299" width="10.19921875" style="108" customWidth="1"/>
    <col min="1300" max="1300" width="10.5" style="108" customWidth="1"/>
    <col min="1301" max="1301" width="11" style="108" customWidth="1"/>
    <col min="1302" max="1302" width="11.296875" style="108" customWidth="1"/>
    <col min="1303" max="1303" width="10.69921875" style="108" customWidth="1"/>
    <col min="1304" max="1305" width="10.19921875" style="108" customWidth="1"/>
    <col min="1306" max="1306" width="10.5" style="108" customWidth="1"/>
    <col min="1307" max="1307" width="11" style="108" customWidth="1"/>
    <col min="1308" max="1308" width="11.296875" style="108" customWidth="1"/>
    <col min="1309" max="1535" width="13.796875" style="108"/>
    <col min="1536" max="1536" width="20.59765625" style="108" customWidth="1"/>
    <col min="1537" max="1537" width="13.5" style="108" customWidth="1"/>
    <col min="1538" max="1538" width="12.69921875" style="108" customWidth="1"/>
    <col min="1539" max="1539" width="10.19921875" style="108" customWidth="1"/>
    <col min="1540" max="1540" width="9.8984375" style="108" customWidth="1"/>
    <col min="1541" max="1541" width="10.69921875" style="108" customWidth="1"/>
    <col min="1542" max="1542" width="12.59765625" style="108" customWidth="1"/>
    <col min="1543" max="1543" width="9" style="108" customWidth="1"/>
    <col min="1544" max="1544" width="10.3984375" style="108" customWidth="1"/>
    <col min="1545" max="1545" width="11.296875" style="108" customWidth="1"/>
    <col min="1546" max="1546" width="12.59765625" style="108" customWidth="1"/>
    <col min="1547" max="1547" width="10.3984375" style="108" customWidth="1"/>
    <col min="1548" max="1552" width="10.19921875" style="108" customWidth="1"/>
    <col min="1553" max="1553" width="10.69921875" style="108" customWidth="1"/>
    <col min="1554" max="1555" width="10.19921875" style="108" customWidth="1"/>
    <col min="1556" max="1556" width="10.5" style="108" customWidth="1"/>
    <col min="1557" max="1557" width="11" style="108" customWidth="1"/>
    <col min="1558" max="1558" width="11.296875" style="108" customWidth="1"/>
    <col min="1559" max="1559" width="10.69921875" style="108" customWidth="1"/>
    <col min="1560" max="1561" width="10.19921875" style="108" customWidth="1"/>
    <col min="1562" max="1562" width="10.5" style="108" customWidth="1"/>
    <col min="1563" max="1563" width="11" style="108" customWidth="1"/>
    <col min="1564" max="1564" width="11.296875" style="108" customWidth="1"/>
    <col min="1565" max="1791" width="13.796875" style="108"/>
    <col min="1792" max="1792" width="20.59765625" style="108" customWidth="1"/>
    <col min="1793" max="1793" width="13.5" style="108" customWidth="1"/>
    <col min="1794" max="1794" width="12.69921875" style="108" customWidth="1"/>
    <col min="1795" max="1795" width="10.19921875" style="108" customWidth="1"/>
    <col min="1796" max="1796" width="9.8984375" style="108" customWidth="1"/>
    <col min="1797" max="1797" width="10.69921875" style="108" customWidth="1"/>
    <col min="1798" max="1798" width="12.59765625" style="108" customWidth="1"/>
    <col min="1799" max="1799" width="9" style="108" customWidth="1"/>
    <col min="1800" max="1800" width="10.3984375" style="108" customWidth="1"/>
    <col min="1801" max="1801" width="11.296875" style="108" customWidth="1"/>
    <col min="1802" max="1802" width="12.59765625" style="108" customWidth="1"/>
    <col min="1803" max="1803" width="10.3984375" style="108" customWidth="1"/>
    <col min="1804" max="1808" width="10.19921875" style="108" customWidth="1"/>
    <col min="1809" max="1809" width="10.69921875" style="108" customWidth="1"/>
    <col min="1810" max="1811" width="10.19921875" style="108" customWidth="1"/>
    <col min="1812" max="1812" width="10.5" style="108" customWidth="1"/>
    <col min="1813" max="1813" width="11" style="108" customWidth="1"/>
    <col min="1814" max="1814" width="11.296875" style="108" customWidth="1"/>
    <col min="1815" max="1815" width="10.69921875" style="108" customWidth="1"/>
    <col min="1816" max="1817" width="10.19921875" style="108" customWidth="1"/>
    <col min="1818" max="1818" width="10.5" style="108" customWidth="1"/>
    <col min="1819" max="1819" width="11" style="108" customWidth="1"/>
    <col min="1820" max="1820" width="11.296875" style="108" customWidth="1"/>
    <col min="1821" max="2047" width="13.796875" style="108"/>
    <col min="2048" max="2048" width="20.59765625" style="108" customWidth="1"/>
    <col min="2049" max="2049" width="13.5" style="108" customWidth="1"/>
    <col min="2050" max="2050" width="12.69921875" style="108" customWidth="1"/>
    <col min="2051" max="2051" width="10.19921875" style="108" customWidth="1"/>
    <col min="2052" max="2052" width="9.8984375" style="108" customWidth="1"/>
    <col min="2053" max="2053" width="10.69921875" style="108" customWidth="1"/>
    <col min="2054" max="2054" width="12.59765625" style="108" customWidth="1"/>
    <col min="2055" max="2055" width="9" style="108" customWidth="1"/>
    <col min="2056" max="2056" width="10.3984375" style="108" customWidth="1"/>
    <col min="2057" max="2057" width="11.296875" style="108" customWidth="1"/>
    <col min="2058" max="2058" width="12.59765625" style="108" customWidth="1"/>
    <col min="2059" max="2059" width="10.3984375" style="108" customWidth="1"/>
    <col min="2060" max="2064" width="10.19921875" style="108" customWidth="1"/>
    <col min="2065" max="2065" width="10.69921875" style="108" customWidth="1"/>
    <col min="2066" max="2067" width="10.19921875" style="108" customWidth="1"/>
    <col min="2068" max="2068" width="10.5" style="108" customWidth="1"/>
    <col min="2069" max="2069" width="11" style="108" customWidth="1"/>
    <col min="2070" max="2070" width="11.296875" style="108" customWidth="1"/>
    <col min="2071" max="2071" width="10.69921875" style="108" customWidth="1"/>
    <col min="2072" max="2073" width="10.19921875" style="108" customWidth="1"/>
    <col min="2074" max="2074" width="10.5" style="108" customWidth="1"/>
    <col min="2075" max="2075" width="11" style="108" customWidth="1"/>
    <col min="2076" max="2076" width="11.296875" style="108" customWidth="1"/>
    <col min="2077" max="2303" width="13.796875" style="108"/>
    <col min="2304" max="2304" width="20.59765625" style="108" customWidth="1"/>
    <col min="2305" max="2305" width="13.5" style="108" customWidth="1"/>
    <col min="2306" max="2306" width="12.69921875" style="108" customWidth="1"/>
    <col min="2307" max="2307" width="10.19921875" style="108" customWidth="1"/>
    <col min="2308" max="2308" width="9.8984375" style="108" customWidth="1"/>
    <col min="2309" max="2309" width="10.69921875" style="108" customWidth="1"/>
    <col min="2310" max="2310" width="12.59765625" style="108" customWidth="1"/>
    <col min="2311" max="2311" width="9" style="108" customWidth="1"/>
    <col min="2312" max="2312" width="10.3984375" style="108" customWidth="1"/>
    <col min="2313" max="2313" width="11.296875" style="108" customWidth="1"/>
    <col min="2314" max="2314" width="12.59765625" style="108" customWidth="1"/>
    <col min="2315" max="2315" width="10.3984375" style="108" customWidth="1"/>
    <col min="2316" max="2320" width="10.19921875" style="108" customWidth="1"/>
    <col min="2321" max="2321" width="10.69921875" style="108" customWidth="1"/>
    <col min="2322" max="2323" width="10.19921875" style="108" customWidth="1"/>
    <col min="2324" max="2324" width="10.5" style="108" customWidth="1"/>
    <col min="2325" max="2325" width="11" style="108" customWidth="1"/>
    <col min="2326" max="2326" width="11.296875" style="108" customWidth="1"/>
    <col min="2327" max="2327" width="10.69921875" style="108" customWidth="1"/>
    <col min="2328" max="2329" width="10.19921875" style="108" customWidth="1"/>
    <col min="2330" max="2330" width="10.5" style="108" customWidth="1"/>
    <col min="2331" max="2331" width="11" style="108" customWidth="1"/>
    <col min="2332" max="2332" width="11.296875" style="108" customWidth="1"/>
    <col min="2333" max="2559" width="13.796875" style="108"/>
    <col min="2560" max="2560" width="20.59765625" style="108" customWidth="1"/>
    <col min="2561" max="2561" width="13.5" style="108" customWidth="1"/>
    <col min="2562" max="2562" width="12.69921875" style="108" customWidth="1"/>
    <col min="2563" max="2563" width="10.19921875" style="108" customWidth="1"/>
    <col min="2564" max="2564" width="9.8984375" style="108" customWidth="1"/>
    <col min="2565" max="2565" width="10.69921875" style="108" customWidth="1"/>
    <col min="2566" max="2566" width="12.59765625" style="108" customWidth="1"/>
    <col min="2567" max="2567" width="9" style="108" customWidth="1"/>
    <col min="2568" max="2568" width="10.3984375" style="108" customWidth="1"/>
    <col min="2569" max="2569" width="11.296875" style="108" customWidth="1"/>
    <col min="2570" max="2570" width="12.59765625" style="108" customWidth="1"/>
    <col min="2571" max="2571" width="10.3984375" style="108" customWidth="1"/>
    <col min="2572" max="2576" width="10.19921875" style="108" customWidth="1"/>
    <col min="2577" max="2577" width="10.69921875" style="108" customWidth="1"/>
    <col min="2578" max="2579" width="10.19921875" style="108" customWidth="1"/>
    <col min="2580" max="2580" width="10.5" style="108" customWidth="1"/>
    <col min="2581" max="2581" width="11" style="108" customWidth="1"/>
    <col min="2582" max="2582" width="11.296875" style="108" customWidth="1"/>
    <col min="2583" max="2583" width="10.69921875" style="108" customWidth="1"/>
    <col min="2584" max="2585" width="10.19921875" style="108" customWidth="1"/>
    <col min="2586" max="2586" width="10.5" style="108" customWidth="1"/>
    <col min="2587" max="2587" width="11" style="108" customWidth="1"/>
    <col min="2588" max="2588" width="11.296875" style="108" customWidth="1"/>
    <col min="2589" max="2815" width="13.796875" style="108"/>
    <col min="2816" max="2816" width="20.59765625" style="108" customWidth="1"/>
    <col min="2817" max="2817" width="13.5" style="108" customWidth="1"/>
    <col min="2818" max="2818" width="12.69921875" style="108" customWidth="1"/>
    <col min="2819" max="2819" width="10.19921875" style="108" customWidth="1"/>
    <col min="2820" max="2820" width="9.8984375" style="108" customWidth="1"/>
    <col min="2821" max="2821" width="10.69921875" style="108" customWidth="1"/>
    <col min="2822" max="2822" width="12.59765625" style="108" customWidth="1"/>
    <col min="2823" max="2823" width="9" style="108" customWidth="1"/>
    <col min="2824" max="2824" width="10.3984375" style="108" customWidth="1"/>
    <col min="2825" max="2825" width="11.296875" style="108" customWidth="1"/>
    <col min="2826" max="2826" width="12.59765625" style="108" customWidth="1"/>
    <col min="2827" max="2827" width="10.3984375" style="108" customWidth="1"/>
    <col min="2828" max="2832" width="10.19921875" style="108" customWidth="1"/>
    <col min="2833" max="2833" width="10.69921875" style="108" customWidth="1"/>
    <col min="2834" max="2835" width="10.19921875" style="108" customWidth="1"/>
    <col min="2836" max="2836" width="10.5" style="108" customWidth="1"/>
    <col min="2837" max="2837" width="11" style="108" customWidth="1"/>
    <col min="2838" max="2838" width="11.296875" style="108" customWidth="1"/>
    <col min="2839" max="2839" width="10.69921875" style="108" customWidth="1"/>
    <col min="2840" max="2841" width="10.19921875" style="108" customWidth="1"/>
    <col min="2842" max="2842" width="10.5" style="108" customWidth="1"/>
    <col min="2843" max="2843" width="11" style="108" customWidth="1"/>
    <col min="2844" max="2844" width="11.296875" style="108" customWidth="1"/>
    <col min="2845" max="3071" width="13.796875" style="108"/>
    <col min="3072" max="3072" width="20.59765625" style="108" customWidth="1"/>
    <col min="3073" max="3073" width="13.5" style="108" customWidth="1"/>
    <col min="3074" max="3074" width="12.69921875" style="108" customWidth="1"/>
    <col min="3075" max="3075" width="10.19921875" style="108" customWidth="1"/>
    <col min="3076" max="3076" width="9.8984375" style="108" customWidth="1"/>
    <col min="3077" max="3077" width="10.69921875" style="108" customWidth="1"/>
    <col min="3078" max="3078" width="12.59765625" style="108" customWidth="1"/>
    <col min="3079" max="3079" width="9" style="108" customWidth="1"/>
    <col min="3080" max="3080" width="10.3984375" style="108" customWidth="1"/>
    <col min="3081" max="3081" width="11.296875" style="108" customWidth="1"/>
    <col min="3082" max="3082" width="12.59765625" style="108" customWidth="1"/>
    <col min="3083" max="3083" width="10.3984375" style="108" customWidth="1"/>
    <col min="3084" max="3088" width="10.19921875" style="108" customWidth="1"/>
    <col min="3089" max="3089" width="10.69921875" style="108" customWidth="1"/>
    <col min="3090" max="3091" width="10.19921875" style="108" customWidth="1"/>
    <col min="3092" max="3092" width="10.5" style="108" customWidth="1"/>
    <col min="3093" max="3093" width="11" style="108" customWidth="1"/>
    <col min="3094" max="3094" width="11.296875" style="108" customWidth="1"/>
    <col min="3095" max="3095" width="10.69921875" style="108" customWidth="1"/>
    <col min="3096" max="3097" width="10.19921875" style="108" customWidth="1"/>
    <col min="3098" max="3098" width="10.5" style="108" customWidth="1"/>
    <col min="3099" max="3099" width="11" style="108" customWidth="1"/>
    <col min="3100" max="3100" width="11.296875" style="108" customWidth="1"/>
    <col min="3101" max="3327" width="13.796875" style="108"/>
    <col min="3328" max="3328" width="20.59765625" style="108" customWidth="1"/>
    <col min="3329" max="3329" width="13.5" style="108" customWidth="1"/>
    <col min="3330" max="3330" width="12.69921875" style="108" customWidth="1"/>
    <col min="3331" max="3331" width="10.19921875" style="108" customWidth="1"/>
    <col min="3332" max="3332" width="9.8984375" style="108" customWidth="1"/>
    <col min="3333" max="3333" width="10.69921875" style="108" customWidth="1"/>
    <col min="3334" max="3334" width="12.59765625" style="108" customWidth="1"/>
    <col min="3335" max="3335" width="9" style="108" customWidth="1"/>
    <col min="3336" max="3336" width="10.3984375" style="108" customWidth="1"/>
    <col min="3337" max="3337" width="11.296875" style="108" customWidth="1"/>
    <col min="3338" max="3338" width="12.59765625" style="108" customWidth="1"/>
    <col min="3339" max="3339" width="10.3984375" style="108" customWidth="1"/>
    <col min="3340" max="3344" width="10.19921875" style="108" customWidth="1"/>
    <col min="3345" max="3345" width="10.69921875" style="108" customWidth="1"/>
    <col min="3346" max="3347" width="10.19921875" style="108" customWidth="1"/>
    <col min="3348" max="3348" width="10.5" style="108" customWidth="1"/>
    <col min="3349" max="3349" width="11" style="108" customWidth="1"/>
    <col min="3350" max="3350" width="11.296875" style="108" customWidth="1"/>
    <col min="3351" max="3351" width="10.69921875" style="108" customWidth="1"/>
    <col min="3352" max="3353" width="10.19921875" style="108" customWidth="1"/>
    <col min="3354" max="3354" width="10.5" style="108" customWidth="1"/>
    <col min="3355" max="3355" width="11" style="108" customWidth="1"/>
    <col min="3356" max="3356" width="11.296875" style="108" customWidth="1"/>
    <col min="3357" max="3583" width="13.796875" style="108"/>
    <col min="3584" max="3584" width="20.59765625" style="108" customWidth="1"/>
    <col min="3585" max="3585" width="13.5" style="108" customWidth="1"/>
    <col min="3586" max="3586" width="12.69921875" style="108" customWidth="1"/>
    <col min="3587" max="3587" width="10.19921875" style="108" customWidth="1"/>
    <col min="3588" max="3588" width="9.8984375" style="108" customWidth="1"/>
    <col min="3589" max="3589" width="10.69921875" style="108" customWidth="1"/>
    <col min="3590" max="3590" width="12.59765625" style="108" customWidth="1"/>
    <col min="3591" max="3591" width="9" style="108" customWidth="1"/>
    <col min="3592" max="3592" width="10.3984375" style="108" customWidth="1"/>
    <col min="3593" max="3593" width="11.296875" style="108" customWidth="1"/>
    <col min="3594" max="3594" width="12.59765625" style="108" customWidth="1"/>
    <col min="3595" max="3595" width="10.3984375" style="108" customWidth="1"/>
    <col min="3596" max="3600" width="10.19921875" style="108" customWidth="1"/>
    <col min="3601" max="3601" width="10.69921875" style="108" customWidth="1"/>
    <col min="3602" max="3603" width="10.19921875" style="108" customWidth="1"/>
    <col min="3604" max="3604" width="10.5" style="108" customWidth="1"/>
    <col min="3605" max="3605" width="11" style="108" customWidth="1"/>
    <col min="3606" max="3606" width="11.296875" style="108" customWidth="1"/>
    <col min="3607" max="3607" width="10.69921875" style="108" customWidth="1"/>
    <col min="3608" max="3609" width="10.19921875" style="108" customWidth="1"/>
    <col min="3610" max="3610" width="10.5" style="108" customWidth="1"/>
    <col min="3611" max="3611" width="11" style="108" customWidth="1"/>
    <col min="3612" max="3612" width="11.296875" style="108" customWidth="1"/>
    <col min="3613" max="3839" width="13.796875" style="108"/>
    <col min="3840" max="3840" width="20.59765625" style="108" customWidth="1"/>
    <col min="3841" max="3841" width="13.5" style="108" customWidth="1"/>
    <col min="3842" max="3842" width="12.69921875" style="108" customWidth="1"/>
    <col min="3843" max="3843" width="10.19921875" style="108" customWidth="1"/>
    <col min="3844" max="3844" width="9.8984375" style="108" customWidth="1"/>
    <col min="3845" max="3845" width="10.69921875" style="108" customWidth="1"/>
    <col min="3846" max="3846" width="12.59765625" style="108" customWidth="1"/>
    <col min="3847" max="3847" width="9" style="108" customWidth="1"/>
    <col min="3848" max="3848" width="10.3984375" style="108" customWidth="1"/>
    <col min="3849" max="3849" width="11.296875" style="108" customWidth="1"/>
    <col min="3850" max="3850" width="12.59765625" style="108" customWidth="1"/>
    <col min="3851" max="3851" width="10.3984375" style="108" customWidth="1"/>
    <col min="3852" max="3856" width="10.19921875" style="108" customWidth="1"/>
    <col min="3857" max="3857" width="10.69921875" style="108" customWidth="1"/>
    <col min="3858" max="3859" width="10.19921875" style="108" customWidth="1"/>
    <col min="3860" max="3860" width="10.5" style="108" customWidth="1"/>
    <col min="3861" max="3861" width="11" style="108" customWidth="1"/>
    <col min="3862" max="3862" width="11.296875" style="108" customWidth="1"/>
    <col min="3863" max="3863" width="10.69921875" style="108" customWidth="1"/>
    <col min="3864" max="3865" width="10.19921875" style="108" customWidth="1"/>
    <col min="3866" max="3866" width="10.5" style="108" customWidth="1"/>
    <col min="3867" max="3867" width="11" style="108" customWidth="1"/>
    <col min="3868" max="3868" width="11.296875" style="108" customWidth="1"/>
    <col min="3869" max="4095" width="13.796875" style="108"/>
    <col min="4096" max="4096" width="20.59765625" style="108" customWidth="1"/>
    <col min="4097" max="4097" width="13.5" style="108" customWidth="1"/>
    <col min="4098" max="4098" width="12.69921875" style="108" customWidth="1"/>
    <col min="4099" max="4099" width="10.19921875" style="108" customWidth="1"/>
    <col min="4100" max="4100" width="9.8984375" style="108" customWidth="1"/>
    <col min="4101" max="4101" width="10.69921875" style="108" customWidth="1"/>
    <col min="4102" max="4102" width="12.59765625" style="108" customWidth="1"/>
    <col min="4103" max="4103" width="9" style="108" customWidth="1"/>
    <col min="4104" max="4104" width="10.3984375" style="108" customWidth="1"/>
    <col min="4105" max="4105" width="11.296875" style="108" customWidth="1"/>
    <col min="4106" max="4106" width="12.59765625" style="108" customWidth="1"/>
    <col min="4107" max="4107" width="10.3984375" style="108" customWidth="1"/>
    <col min="4108" max="4112" width="10.19921875" style="108" customWidth="1"/>
    <col min="4113" max="4113" width="10.69921875" style="108" customWidth="1"/>
    <col min="4114" max="4115" width="10.19921875" style="108" customWidth="1"/>
    <col min="4116" max="4116" width="10.5" style="108" customWidth="1"/>
    <col min="4117" max="4117" width="11" style="108" customWidth="1"/>
    <col min="4118" max="4118" width="11.296875" style="108" customWidth="1"/>
    <col min="4119" max="4119" width="10.69921875" style="108" customWidth="1"/>
    <col min="4120" max="4121" width="10.19921875" style="108" customWidth="1"/>
    <col min="4122" max="4122" width="10.5" style="108" customWidth="1"/>
    <col min="4123" max="4123" width="11" style="108" customWidth="1"/>
    <col min="4124" max="4124" width="11.296875" style="108" customWidth="1"/>
    <col min="4125" max="4351" width="13.796875" style="108"/>
    <col min="4352" max="4352" width="20.59765625" style="108" customWidth="1"/>
    <col min="4353" max="4353" width="13.5" style="108" customWidth="1"/>
    <col min="4354" max="4354" width="12.69921875" style="108" customWidth="1"/>
    <col min="4355" max="4355" width="10.19921875" style="108" customWidth="1"/>
    <col min="4356" max="4356" width="9.8984375" style="108" customWidth="1"/>
    <col min="4357" max="4357" width="10.69921875" style="108" customWidth="1"/>
    <col min="4358" max="4358" width="12.59765625" style="108" customWidth="1"/>
    <col min="4359" max="4359" width="9" style="108" customWidth="1"/>
    <col min="4360" max="4360" width="10.3984375" style="108" customWidth="1"/>
    <col min="4361" max="4361" width="11.296875" style="108" customWidth="1"/>
    <col min="4362" max="4362" width="12.59765625" style="108" customWidth="1"/>
    <col min="4363" max="4363" width="10.3984375" style="108" customWidth="1"/>
    <col min="4364" max="4368" width="10.19921875" style="108" customWidth="1"/>
    <col min="4369" max="4369" width="10.69921875" style="108" customWidth="1"/>
    <col min="4370" max="4371" width="10.19921875" style="108" customWidth="1"/>
    <col min="4372" max="4372" width="10.5" style="108" customWidth="1"/>
    <col min="4373" max="4373" width="11" style="108" customWidth="1"/>
    <col min="4374" max="4374" width="11.296875" style="108" customWidth="1"/>
    <col min="4375" max="4375" width="10.69921875" style="108" customWidth="1"/>
    <col min="4376" max="4377" width="10.19921875" style="108" customWidth="1"/>
    <col min="4378" max="4378" width="10.5" style="108" customWidth="1"/>
    <col min="4379" max="4379" width="11" style="108" customWidth="1"/>
    <col min="4380" max="4380" width="11.296875" style="108" customWidth="1"/>
    <col min="4381" max="4607" width="13.796875" style="108"/>
    <col min="4608" max="4608" width="20.59765625" style="108" customWidth="1"/>
    <col min="4609" max="4609" width="13.5" style="108" customWidth="1"/>
    <col min="4610" max="4610" width="12.69921875" style="108" customWidth="1"/>
    <col min="4611" max="4611" width="10.19921875" style="108" customWidth="1"/>
    <col min="4612" max="4612" width="9.8984375" style="108" customWidth="1"/>
    <col min="4613" max="4613" width="10.69921875" style="108" customWidth="1"/>
    <col min="4614" max="4614" width="12.59765625" style="108" customWidth="1"/>
    <col min="4615" max="4615" width="9" style="108" customWidth="1"/>
    <col min="4616" max="4616" width="10.3984375" style="108" customWidth="1"/>
    <col min="4617" max="4617" width="11.296875" style="108" customWidth="1"/>
    <col min="4618" max="4618" width="12.59765625" style="108" customWidth="1"/>
    <col min="4619" max="4619" width="10.3984375" style="108" customWidth="1"/>
    <col min="4620" max="4624" width="10.19921875" style="108" customWidth="1"/>
    <col min="4625" max="4625" width="10.69921875" style="108" customWidth="1"/>
    <col min="4626" max="4627" width="10.19921875" style="108" customWidth="1"/>
    <col min="4628" max="4628" width="10.5" style="108" customWidth="1"/>
    <col min="4629" max="4629" width="11" style="108" customWidth="1"/>
    <col min="4630" max="4630" width="11.296875" style="108" customWidth="1"/>
    <col min="4631" max="4631" width="10.69921875" style="108" customWidth="1"/>
    <col min="4632" max="4633" width="10.19921875" style="108" customWidth="1"/>
    <col min="4634" max="4634" width="10.5" style="108" customWidth="1"/>
    <col min="4635" max="4635" width="11" style="108" customWidth="1"/>
    <col min="4636" max="4636" width="11.296875" style="108" customWidth="1"/>
    <col min="4637" max="4863" width="13.796875" style="108"/>
    <col min="4864" max="4864" width="20.59765625" style="108" customWidth="1"/>
    <col min="4865" max="4865" width="13.5" style="108" customWidth="1"/>
    <col min="4866" max="4866" width="12.69921875" style="108" customWidth="1"/>
    <col min="4867" max="4867" width="10.19921875" style="108" customWidth="1"/>
    <col min="4868" max="4868" width="9.8984375" style="108" customWidth="1"/>
    <col min="4869" max="4869" width="10.69921875" style="108" customWidth="1"/>
    <col min="4870" max="4870" width="12.59765625" style="108" customWidth="1"/>
    <col min="4871" max="4871" width="9" style="108" customWidth="1"/>
    <col min="4872" max="4872" width="10.3984375" style="108" customWidth="1"/>
    <col min="4873" max="4873" width="11.296875" style="108" customWidth="1"/>
    <col min="4874" max="4874" width="12.59765625" style="108" customWidth="1"/>
    <col min="4875" max="4875" width="10.3984375" style="108" customWidth="1"/>
    <col min="4876" max="4880" width="10.19921875" style="108" customWidth="1"/>
    <col min="4881" max="4881" width="10.69921875" style="108" customWidth="1"/>
    <col min="4882" max="4883" width="10.19921875" style="108" customWidth="1"/>
    <col min="4884" max="4884" width="10.5" style="108" customWidth="1"/>
    <col min="4885" max="4885" width="11" style="108" customWidth="1"/>
    <col min="4886" max="4886" width="11.296875" style="108" customWidth="1"/>
    <col min="4887" max="4887" width="10.69921875" style="108" customWidth="1"/>
    <col min="4888" max="4889" width="10.19921875" style="108" customWidth="1"/>
    <col min="4890" max="4890" width="10.5" style="108" customWidth="1"/>
    <col min="4891" max="4891" width="11" style="108" customWidth="1"/>
    <col min="4892" max="4892" width="11.296875" style="108" customWidth="1"/>
    <col min="4893" max="5119" width="13.796875" style="108"/>
    <col min="5120" max="5120" width="20.59765625" style="108" customWidth="1"/>
    <col min="5121" max="5121" width="13.5" style="108" customWidth="1"/>
    <col min="5122" max="5122" width="12.69921875" style="108" customWidth="1"/>
    <col min="5123" max="5123" width="10.19921875" style="108" customWidth="1"/>
    <col min="5124" max="5124" width="9.8984375" style="108" customWidth="1"/>
    <col min="5125" max="5125" width="10.69921875" style="108" customWidth="1"/>
    <col min="5126" max="5126" width="12.59765625" style="108" customWidth="1"/>
    <col min="5127" max="5127" width="9" style="108" customWidth="1"/>
    <col min="5128" max="5128" width="10.3984375" style="108" customWidth="1"/>
    <col min="5129" max="5129" width="11.296875" style="108" customWidth="1"/>
    <col min="5130" max="5130" width="12.59765625" style="108" customWidth="1"/>
    <col min="5131" max="5131" width="10.3984375" style="108" customWidth="1"/>
    <col min="5132" max="5136" width="10.19921875" style="108" customWidth="1"/>
    <col min="5137" max="5137" width="10.69921875" style="108" customWidth="1"/>
    <col min="5138" max="5139" width="10.19921875" style="108" customWidth="1"/>
    <col min="5140" max="5140" width="10.5" style="108" customWidth="1"/>
    <col min="5141" max="5141" width="11" style="108" customWidth="1"/>
    <col min="5142" max="5142" width="11.296875" style="108" customWidth="1"/>
    <col min="5143" max="5143" width="10.69921875" style="108" customWidth="1"/>
    <col min="5144" max="5145" width="10.19921875" style="108" customWidth="1"/>
    <col min="5146" max="5146" width="10.5" style="108" customWidth="1"/>
    <col min="5147" max="5147" width="11" style="108" customWidth="1"/>
    <col min="5148" max="5148" width="11.296875" style="108" customWidth="1"/>
    <col min="5149" max="5375" width="13.796875" style="108"/>
    <col min="5376" max="5376" width="20.59765625" style="108" customWidth="1"/>
    <col min="5377" max="5377" width="13.5" style="108" customWidth="1"/>
    <col min="5378" max="5378" width="12.69921875" style="108" customWidth="1"/>
    <col min="5379" max="5379" width="10.19921875" style="108" customWidth="1"/>
    <col min="5380" max="5380" width="9.8984375" style="108" customWidth="1"/>
    <col min="5381" max="5381" width="10.69921875" style="108" customWidth="1"/>
    <col min="5382" max="5382" width="12.59765625" style="108" customWidth="1"/>
    <col min="5383" max="5383" width="9" style="108" customWidth="1"/>
    <col min="5384" max="5384" width="10.3984375" style="108" customWidth="1"/>
    <col min="5385" max="5385" width="11.296875" style="108" customWidth="1"/>
    <col min="5386" max="5386" width="12.59765625" style="108" customWidth="1"/>
    <col min="5387" max="5387" width="10.3984375" style="108" customWidth="1"/>
    <col min="5388" max="5392" width="10.19921875" style="108" customWidth="1"/>
    <col min="5393" max="5393" width="10.69921875" style="108" customWidth="1"/>
    <col min="5394" max="5395" width="10.19921875" style="108" customWidth="1"/>
    <col min="5396" max="5396" width="10.5" style="108" customWidth="1"/>
    <col min="5397" max="5397" width="11" style="108" customWidth="1"/>
    <col min="5398" max="5398" width="11.296875" style="108" customWidth="1"/>
    <col min="5399" max="5399" width="10.69921875" style="108" customWidth="1"/>
    <col min="5400" max="5401" width="10.19921875" style="108" customWidth="1"/>
    <col min="5402" max="5402" width="10.5" style="108" customWidth="1"/>
    <col min="5403" max="5403" width="11" style="108" customWidth="1"/>
    <col min="5404" max="5404" width="11.296875" style="108" customWidth="1"/>
    <col min="5405" max="5631" width="13.796875" style="108"/>
    <col min="5632" max="5632" width="20.59765625" style="108" customWidth="1"/>
    <col min="5633" max="5633" width="13.5" style="108" customWidth="1"/>
    <col min="5634" max="5634" width="12.69921875" style="108" customWidth="1"/>
    <col min="5635" max="5635" width="10.19921875" style="108" customWidth="1"/>
    <col min="5636" max="5636" width="9.8984375" style="108" customWidth="1"/>
    <col min="5637" max="5637" width="10.69921875" style="108" customWidth="1"/>
    <col min="5638" max="5638" width="12.59765625" style="108" customWidth="1"/>
    <col min="5639" max="5639" width="9" style="108" customWidth="1"/>
    <col min="5640" max="5640" width="10.3984375" style="108" customWidth="1"/>
    <col min="5641" max="5641" width="11.296875" style="108" customWidth="1"/>
    <col min="5642" max="5642" width="12.59765625" style="108" customWidth="1"/>
    <col min="5643" max="5643" width="10.3984375" style="108" customWidth="1"/>
    <col min="5644" max="5648" width="10.19921875" style="108" customWidth="1"/>
    <col min="5649" max="5649" width="10.69921875" style="108" customWidth="1"/>
    <col min="5650" max="5651" width="10.19921875" style="108" customWidth="1"/>
    <col min="5652" max="5652" width="10.5" style="108" customWidth="1"/>
    <col min="5653" max="5653" width="11" style="108" customWidth="1"/>
    <col min="5654" max="5654" width="11.296875" style="108" customWidth="1"/>
    <col min="5655" max="5655" width="10.69921875" style="108" customWidth="1"/>
    <col min="5656" max="5657" width="10.19921875" style="108" customWidth="1"/>
    <col min="5658" max="5658" width="10.5" style="108" customWidth="1"/>
    <col min="5659" max="5659" width="11" style="108" customWidth="1"/>
    <col min="5660" max="5660" width="11.296875" style="108" customWidth="1"/>
    <col min="5661" max="5887" width="13.796875" style="108"/>
    <col min="5888" max="5888" width="20.59765625" style="108" customWidth="1"/>
    <col min="5889" max="5889" width="13.5" style="108" customWidth="1"/>
    <col min="5890" max="5890" width="12.69921875" style="108" customWidth="1"/>
    <col min="5891" max="5891" width="10.19921875" style="108" customWidth="1"/>
    <col min="5892" max="5892" width="9.8984375" style="108" customWidth="1"/>
    <col min="5893" max="5893" width="10.69921875" style="108" customWidth="1"/>
    <col min="5894" max="5894" width="12.59765625" style="108" customWidth="1"/>
    <col min="5895" max="5895" width="9" style="108" customWidth="1"/>
    <col min="5896" max="5896" width="10.3984375" style="108" customWidth="1"/>
    <col min="5897" max="5897" width="11.296875" style="108" customWidth="1"/>
    <col min="5898" max="5898" width="12.59765625" style="108" customWidth="1"/>
    <col min="5899" max="5899" width="10.3984375" style="108" customWidth="1"/>
    <col min="5900" max="5904" width="10.19921875" style="108" customWidth="1"/>
    <col min="5905" max="5905" width="10.69921875" style="108" customWidth="1"/>
    <col min="5906" max="5907" width="10.19921875" style="108" customWidth="1"/>
    <col min="5908" max="5908" width="10.5" style="108" customWidth="1"/>
    <col min="5909" max="5909" width="11" style="108" customWidth="1"/>
    <col min="5910" max="5910" width="11.296875" style="108" customWidth="1"/>
    <col min="5911" max="5911" width="10.69921875" style="108" customWidth="1"/>
    <col min="5912" max="5913" width="10.19921875" style="108" customWidth="1"/>
    <col min="5914" max="5914" width="10.5" style="108" customWidth="1"/>
    <col min="5915" max="5915" width="11" style="108" customWidth="1"/>
    <col min="5916" max="5916" width="11.296875" style="108" customWidth="1"/>
    <col min="5917" max="6143" width="13.796875" style="108"/>
    <col min="6144" max="6144" width="20.59765625" style="108" customWidth="1"/>
    <col min="6145" max="6145" width="13.5" style="108" customWidth="1"/>
    <col min="6146" max="6146" width="12.69921875" style="108" customWidth="1"/>
    <col min="6147" max="6147" width="10.19921875" style="108" customWidth="1"/>
    <col min="6148" max="6148" width="9.8984375" style="108" customWidth="1"/>
    <col min="6149" max="6149" width="10.69921875" style="108" customWidth="1"/>
    <col min="6150" max="6150" width="12.59765625" style="108" customWidth="1"/>
    <col min="6151" max="6151" width="9" style="108" customWidth="1"/>
    <col min="6152" max="6152" width="10.3984375" style="108" customWidth="1"/>
    <col min="6153" max="6153" width="11.296875" style="108" customWidth="1"/>
    <col min="6154" max="6154" width="12.59765625" style="108" customWidth="1"/>
    <col min="6155" max="6155" width="10.3984375" style="108" customWidth="1"/>
    <col min="6156" max="6160" width="10.19921875" style="108" customWidth="1"/>
    <col min="6161" max="6161" width="10.69921875" style="108" customWidth="1"/>
    <col min="6162" max="6163" width="10.19921875" style="108" customWidth="1"/>
    <col min="6164" max="6164" width="10.5" style="108" customWidth="1"/>
    <col min="6165" max="6165" width="11" style="108" customWidth="1"/>
    <col min="6166" max="6166" width="11.296875" style="108" customWidth="1"/>
    <col min="6167" max="6167" width="10.69921875" style="108" customWidth="1"/>
    <col min="6168" max="6169" width="10.19921875" style="108" customWidth="1"/>
    <col min="6170" max="6170" width="10.5" style="108" customWidth="1"/>
    <col min="6171" max="6171" width="11" style="108" customWidth="1"/>
    <col min="6172" max="6172" width="11.296875" style="108" customWidth="1"/>
    <col min="6173" max="6399" width="13.796875" style="108"/>
    <col min="6400" max="6400" width="20.59765625" style="108" customWidth="1"/>
    <col min="6401" max="6401" width="13.5" style="108" customWidth="1"/>
    <col min="6402" max="6402" width="12.69921875" style="108" customWidth="1"/>
    <col min="6403" max="6403" width="10.19921875" style="108" customWidth="1"/>
    <col min="6404" max="6404" width="9.8984375" style="108" customWidth="1"/>
    <col min="6405" max="6405" width="10.69921875" style="108" customWidth="1"/>
    <col min="6406" max="6406" width="12.59765625" style="108" customWidth="1"/>
    <col min="6407" max="6407" width="9" style="108" customWidth="1"/>
    <col min="6408" max="6408" width="10.3984375" style="108" customWidth="1"/>
    <col min="6409" max="6409" width="11.296875" style="108" customWidth="1"/>
    <col min="6410" max="6410" width="12.59765625" style="108" customWidth="1"/>
    <col min="6411" max="6411" width="10.3984375" style="108" customWidth="1"/>
    <col min="6412" max="6416" width="10.19921875" style="108" customWidth="1"/>
    <col min="6417" max="6417" width="10.69921875" style="108" customWidth="1"/>
    <col min="6418" max="6419" width="10.19921875" style="108" customWidth="1"/>
    <col min="6420" max="6420" width="10.5" style="108" customWidth="1"/>
    <col min="6421" max="6421" width="11" style="108" customWidth="1"/>
    <col min="6422" max="6422" width="11.296875" style="108" customWidth="1"/>
    <col min="6423" max="6423" width="10.69921875" style="108" customWidth="1"/>
    <col min="6424" max="6425" width="10.19921875" style="108" customWidth="1"/>
    <col min="6426" max="6426" width="10.5" style="108" customWidth="1"/>
    <col min="6427" max="6427" width="11" style="108" customWidth="1"/>
    <col min="6428" max="6428" width="11.296875" style="108" customWidth="1"/>
    <col min="6429" max="6655" width="13.796875" style="108"/>
    <col min="6656" max="6656" width="20.59765625" style="108" customWidth="1"/>
    <col min="6657" max="6657" width="13.5" style="108" customWidth="1"/>
    <col min="6658" max="6658" width="12.69921875" style="108" customWidth="1"/>
    <col min="6659" max="6659" width="10.19921875" style="108" customWidth="1"/>
    <col min="6660" max="6660" width="9.8984375" style="108" customWidth="1"/>
    <col min="6661" max="6661" width="10.69921875" style="108" customWidth="1"/>
    <col min="6662" max="6662" width="12.59765625" style="108" customWidth="1"/>
    <col min="6663" max="6663" width="9" style="108" customWidth="1"/>
    <col min="6664" max="6664" width="10.3984375" style="108" customWidth="1"/>
    <col min="6665" max="6665" width="11.296875" style="108" customWidth="1"/>
    <col min="6666" max="6666" width="12.59765625" style="108" customWidth="1"/>
    <col min="6667" max="6667" width="10.3984375" style="108" customWidth="1"/>
    <col min="6668" max="6672" width="10.19921875" style="108" customWidth="1"/>
    <col min="6673" max="6673" width="10.69921875" style="108" customWidth="1"/>
    <col min="6674" max="6675" width="10.19921875" style="108" customWidth="1"/>
    <col min="6676" max="6676" width="10.5" style="108" customWidth="1"/>
    <col min="6677" max="6677" width="11" style="108" customWidth="1"/>
    <col min="6678" max="6678" width="11.296875" style="108" customWidth="1"/>
    <col min="6679" max="6679" width="10.69921875" style="108" customWidth="1"/>
    <col min="6680" max="6681" width="10.19921875" style="108" customWidth="1"/>
    <col min="6682" max="6682" width="10.5" style="108" customWidth="1"/>
    <col min="6683" max="6683" width="11" style="108" customWidth="1"/>
    <col min="6684" max="6684" width="11.296875" style="108" customWidth="1"/>
    <col min="6685" max="6911" width="13.796875" style="108"/>
    <col min="6912" max="6912" width="20.59765625" style="108" customWidth="1"/>
    <col min="6913" max="6913" width="13.5" style="108" customWidth="1"/>
    <col min="6914" max="6914" width="12.69921875" style="108" customWidth="1"/>
    <col min="6915" max="6915" width="10.19921875" style="108" customWidth="1"/>
    <col min="6916" max="6916" width="9.8984375" style="108" customWidth="1"/>
    <col min="6917" max="6917" width="10.69921875" style="108" customWidth="1"/>
    <col min="6918" max="6918" width="12.59765625" style="108" customWidth="1"/>
    <col min="6919" max="6919" width="9" style="108" customWidth="1"/>
    <col min="6920" max="6920" width="10.3984375" style="108" customWidth="1"/>
    <col min="6921" max="6921" width="11.296875" style="108" customWidth="1"/>
    <col min="6922" max="6922" width="12.59765625" style="108" customWidth="1"/>
    <col min="6923" max="6923" width="10.3984375" style="108" customWidth="1"/>
    <col min="6924" max="6928" width="10.19921875" style="108" customWidth="1"/>
    <col min="6929" max="6929" width="10.69921875" style="108" customWidth="1"/>
    <col min="6930" max="6931" width="10.19921875" style="108" customWidth="1"/>
    <col min="6932" max="6932" width="10.5" style="108" customWidth="1"/>
    <col min="6933" max="6933" width="11" style="108" customWidth="1"/>
    <col min="6934" max="6934" width="11.296875" style="108" customWidth="1"/>
    <col min="6935" max="6935" width="10.69921875" style="108" customWidth="1"/>
    <col min="6936" max="6937" width="10.19921875" style="108" customWidth="1"/>
    <col min="6938" max="6938" width="10.5" style="108" customWidth="1"/>
    <col min="6939" max="6939" width="11" style="108" customWidth="1"/>
    <col min="6940" max="6940" width="11.296875" style="108" customWidth="1"/>
    <col min="6941" max="7167" width="13.796875" style="108"/>
    <col min="7168" max="7168" width="20.59765625" style="108" customWidth="1"/>
    <col min="7169" max="7169" width="13.5" style="108" customWidth="1"/>
    <col min="7170" max="7170" width="12.69921875" style="108" customWidth="1"/>
    <col min="7171" max="7171" width="10.19921875" style="108" customWidth="1"/>
    <col min="7172" max="7172" width="9.8984375" style="108" customWidth="1"/>
    <col min="7173" max="7173" width="10.69921875" style="108" customWidth="1"/>
    <col min="7174" max="7174" width="12.59765625" style="108" customWidth="1"/>
    <col min="7175" max="7175" width="9" style="108" customWidth="1"/>
    <col min="7176" max="7176" width="10.3984375" style="108" customWidth="1"/>
    <col min="7177" max="7177" width="11.296875" style="108" customWidth="1"/>
    <col min="7178" max="7178" width="12.59765625" style="108" customWidth="1"/>
    <col min="7179" max="7179" width="10.3984375" style="108" customWidth="1"/>
    <col min="7180" max="7184" width="10.19921875" style="108" customWidth="1"/>
    <col min="7185" max="7185" width="10.69921875" style="108" customWidth="1"/>
    <col min="7186" max="7187" width="10.19921875" style="108" customWidth="1"/>
    <col min="7188" max="7188" width="10.5" style="108" customWidth="1"/>
    <col min="7189" max="7189" width="11" style="108" customWidth="1"/>
    <col min="7190" max="7190" width="11.296875" style="108" customWidth="1"/>
    <col min="7191" max="7191" width="10.69921875" style="108" customWidth="1"/>
    <col min="7192" max="7193" width="10.19921875" style="108" customWidth="1"/>
    <col min="7194" max="7194" width="10.5" style="108" customWidth="1"/>
    <col min="7195" max="7195" width="11" style="108" customWidth="1"/>
    <col min="7196" max="7196" width="11.296875" style="108" customWidth="1"/>
    <col min="7197" max="7423" width="13.796875" style="108"/>
    <col min="7424" max="7424" width="20.59765625" style="108" customWidth="1"/>
    <col min="7425" max="7425" width="13.5" style="108" customWidth="1"/>
    <col min="7426" max="7426" width="12.69921875" style="108" customWidth="1"/>
    <col min="7427" max="7427" width="10.19921875" style="108" customWidth="1"/>
    <col min="7428" max="7428" width="9.8984375" style="108" customWidth="1"/>
    <col min="7429" max="7429" width="10.69921875" style="108" customWidth="1"/>
    <col min="7430" max="7430" width="12.59765625" style="108" customWidth="1"/>
    <col min="7431" max="7431" width="9" style="108" customWidth="1"/>
    <col min="7432" max="7432" width="10.3984375" style="108" customWidth="1"/>
    <col min="7433" max="7433" width="11.296875" style="108" customWidth="1"/>
    <col min="7434" max="7434" width="12.59765625" style="108" customWidth="1"/>
    <col min="7435" max="7435" width="10.3984375" style="108" customWidth="1"/>
    <col min="7436" max="7440" width="10.19921875" style="108" customWidth="1"/>
    <col min="7441" max="7441" width="10.69921875" style="108" customWidth="1"/>
    <col min="7442" max="7443" width="10.19921875" style="108" customWidth="1"/>
    <col min="7444" max="7444" width="10.5" style="108" customWidth="1"/>
    <col min="7445" max="7445" width="11" style="108" customWidth="1"/>
    <col min="7446" max="7446" width="11.296875" style="108" customWidth="1"/>
    <col min="7447" max="7447" width="10.69921875" style="108" customWidth="1"/>
    <col min="7448" max="7449" width="10.19921875" style="108" customWidth="1"/>
    <col min="7450" max="7450" width="10.5" style="108" customWidth="1"/>
    <col min="7451" max="7451" width="11" style="108" customWidth="1"/>
    <col min="7452" max="7452" width="11.296875" style="108" customWidth="1"/>
    <col min="7453" max="7679" width="13.796875" style="108"/>
    <col min="7680" max="7680" width="20.59765625" style="108" customWidth="1"/>
    <col min="7681" max="7681" width="13.5" style="108" customWidth="1"/>
    <col min="7682" max="7682" width="12.69921875" style="108" customWidth="1"/>
    <col min="7683" max="7683" width="10.19921875" style="108" customWidth="1"/>
    <col min="7684" max="7684" width="9.8984375" style="108" customWidth="1"/>
    <col min="7685" max="7685" width="10.69921875" style="108" customWidth="1"/>
    <col min="7686" max="7686" width="12.59765625" style="108" customWidth="1"/>
    <col min="7687" max="7687" width="9" style="108" customWidth="1"/>
    <col min="7688" max="7688" width="10.3984375" style="108" customWidth="1"/>
    <col min="7689" max="7689" width="11.296875" style="108" customWidth="1"/>
    <col min="7690" max="7690" width="12.59765625" style="108" customWidth="1"/>
    <col min="7691" max="7691" width="10.3984375" style="108" customWidth="1"/>
    <col min="7692" max="7696" width="10.19921875" style="108" customWidth="1"/>
    <col min="7697" max="7697" width="10.69921875" style="108" customWidth="1"/>
    <col min="7698" max="7699" width="10.19921875" style="108" customWidth="1"/>
    <col min="7700" max="7700" width="10.5" style="108" customWidth="1"/>
    <col min="7701" max="7701" width="11" style="108" customWidth="1"/>
    <col min="7702" max="7702" width="11.296875" style="108" customWidth="1"/>
    <col min="7703" max="7703" width="10.69921875" style="108" customWidth="1"/>
    <col min="7704" max="7705" width="10.19921875" style="108" customWidth="1"/>
    <col min="7706" max="7706" width="10.5" style="108" customWidth="1"/>
    <col min="7707" max="7707" width="11" style="108" customWidth="1"/>
    <col min="7708" max="7708" width="11.296875" style="108" customWidth="1"/>
    <col min="7709" max="7935" width="13.796875" style="108"/>
    <col min="7936" max="7936" width="20.59765625" style="108" customWidth="1"/>
    <col min="7937" max="7937" width="13.5" style="108" customWidth="1"/>
    <col min="7938" max="7938" width="12.69921875" style="108" customWidth="1"/>
    <col min="7939" max="7939" width="10.19921875" style="108" customWidth="1"/>
    <col min="7940" max="7940" width="9.8984375" style="108" customWidth="1"/>
    <col min="7941" max="7941" width="10.69921875" style="108" customWidth="1"/>
    <col min="7942" max="7942" width="12.59765625" style="108" customWidth="1"/>
    <col min="7943" max="7943" width="9" style="108" customWidth="1"/>
    <col min="7944" max="7944" width="10.3984375" style="108" customWidth="1"/>
    <col min="7945" max="7945" width="11.296875" style="108" customWidth="1"/>
    <col min="7946" max="7946" width="12.59765625" style="108" customWidth="1"/>
    <col min="7947" max="7947" width="10.3984375" style="108" customWidth="1"/>
    <col min="7948" max="7952" width="10.19921875" style="108" customWidth="1"/>
    <col min="7953" max="7953" width="10.69921875" style="108" customWidth="1"/>
    <col min="7954" max="7955" width="10.19921875" style="108" customWidth="1"/>
    <col min="7956" max="7956" width="10.5" style="108" customWidth="1"/>
    <col min="7957" max="7957" width="11" style="108" customWidth="1"/>
    <col min="7958" max="7958" width="11.296875" style="108" customWidth="1"/>
    <col min="7959" max="7959" width="10.69921875" style="108" customWidth="1"/>
    <col min="7960" max="7961" width="10.19921875" style="108" customWidth="1"/>
    <col min="7962" max="7962" width="10.5" style="108" customWidth="1"/>
    <col min="7963" max="7963" width="11" style="108" customWidth="1"/>
    <col min="7964" max="7964" width="11.296875" style="108" customWidth="1"/>
    <col min="7965" max="8191" width="13.796875" style="108"/>
    <col min="8192" max="8192" width="20.59765625" style="108" customWidth="1"/>
    <col min="8193" max="8193" width="13.5" style="108" customWidth="1"/>
    <col min="8194" max="8194" width="12.69921875" style="108" customWidth="1"/>
    <col min="8195" max="8195" width="10.19921875" style="108" customWidth="1"/>
    <col min="8196" max="8196" width="9.8984375" style="108" customWidth="1"/>
    <col min="8197" max="8197" width="10.69921875" style="108" customWidth="1"/>
    <col min="8198" max="8198" width="12.59765625" style="108" customWidth="1"/>
    <col min="8199" max="8199" width="9" style="108" customWidth="1"/>
    <col min="8200" max="8200" width="10.3984375" style="108" customWidth="1"/>
    <col min="8201" max="8201" width="11.296875" style="108" customWidth="1"/>
    <col min="8202" max="8202" width="12.59765625" style="108" customWidth="1"/>
    <col min="8203" max="8203" width="10.3984375" style="108" customWidth="1"/>
    <col min="8204" max="8208" width="10.19921875" style="108" customWidth="1"/>
    <col min="8209" max="8209" width="10.69921875" style="108" customWidth="1"/>
    <col min="8210" max="8211" width="10.19921875" style="108" customWidth="1"/>
    <col min="8212" max="8212" width="10.5" style="108" customWidth="1"/>
    <col min="8213" max="8213" width="11" style="108" customWidth="1"/>
    <col min="8214" max="8214" width="11.296875" style="108" customWidth="1"/>
    <col min="8215" max="8215" width="10.69921875" style="108" customWidth="1"/>
    <col min="8216" max="8217" width="10.19921875" style="108" customWidth="1"/>
    <col min="8218" max="8218" width="10.5" style="108" customWidth="1"/>
    <col min="8219" max="8219" width="11" style="108" customWidth="1"/>
    <col min="8220" max="8220" width="11.296875" style="108" customWidth="1"/>
    <col min="8221" max="8447" width="13.796875" style="108"/>
    <col min="8448" max="8448" width="20.59765625" style="108" customWidth="1"/>
    <col min="8449" max="8449" width="13.5" style="108" customWidth="1"/>
    <col min="8450" max="8450" width="12.69921875" style="108" customWidth="1"/>
    <col min="8451" max="8451" width="10.19921875" style="108" customWidth="1"/>
    <col min="8452" max="8452" width="9.8984375" style="108" customWidth="1"/>
    <col min="8453" max="8453" width="10.69921875" style="108" customWidth="1"/>
    <col min="8454" max="8454" width="12.59765625" style="108" customWidth="1"/>
    <col min="8455" max="8455" width="9" style="108" customWidth="1"/>
    <col min="8456" max="8456" width="10.3984375" style="108" customWidth="1"/>
    <col min="8457" max="8457" width="11.296875" style="108" customWidth="1"/>
    <col min="8458" max="8458" width="12.59765625" style="108" customWidth="1"/>
    <col min="8459" max="8459" width="10.3984375" style="108" customWidth="1"/>
    <col min="8460" max="8464" width="10.19921875" style="108" customWidth="1"/>
    <col min="8465" max="8465" width="10.69921875" style="108" customWidth="1"/>
    <col min="8466" max="8467" width="10.19921875" style="108" customWidth="1"/>
    <col min="8468" max="8468" width="10.5" style="108" customWidth="1"/>
    <col min="8469" max="8469" width="11" style="108" customWidth="1"/>
    <col min="8470" max="8470" width="11.296875" style="108" customWidth="1"/>
    <col min="8471" max="8471" width="10.69921875" style="108" customWidth="1"/>
    <col min="8472" max="8473" width="10.19921875" style="108" customWidth="1"/>
    <col min="8474" max="8474" width="10.5" style="108" customWidth="1"/>
    <col min="8475" max="8475" width="11" style="108" customWidth="1"/>
    <col min="8476" max="8476" width="11.296875" style="108" customWidth="1"/>
    <col min="8477" max="8703" width="13.796875" style="108"/>
    <col min="8704" max="8704" width="20.59765625" style="108" customWidth="1"/>
    <col min="8705" max="8705" width="13.5" style="108" customWidth="1"/>
    <col min="8706" max="8706" width="12.69921875" style="108" customWidth="1"/>
    <col min="8707" max="8707" width="10.19921875" style="108" customWidth="1"/>
    <col min="8708" max="8708" width="9.8984375" style="108" customWidth="1"/>
    <col min="8709" max="8709" width="10.69921875" style="108" customWidth="1"/>
    <col min="8710" max="8710" width="12.59765625" style="108" customWidth="1"/>
    <col min="8711" max="8711" width="9" style="108" customWidth="1"/>
    <col min="8712" max="8712" width="10.3984375" style="108" customWidth="1"/>
    <col min="8713" max="8713" width="11.296875" style="108" customWidth="1"/>
    <col min="8714" max="8714" width="12.59765625" style="108" customWidth="1"/>
    <col min="8715" max="8715" width="10.3984375" style="108" customWidth="1"/>
    <col min="8716" max="8720" width="10.19921875" style="108" customWidth="1"/>
    <col min="8721" max="8721" width="10.69921875" style="108" customWidth="1"/>
    <col min="8722" max="8723" width="10.19921875" style="108" customWidth="1"/>
    <col min="8724" max="8724" width="10.5" style="108" customWidth="1"/>
    <col min="8725" max="8725" width="11" style="108" customWidth="1"/>
    <col min="8726" max="8726" width="11.296875" style="108" customWidth="1"/>
    <col min="8727" max="8727" width="10.69921875" style="108" customWidth="1"/>
    <col min="8728" max="8729" width="10.19921875" style="108" customWidth="1"/>
    <col min="8730" max="8730" width="10.5" style="108" customWidth="1"/>
    <col min="8731" max="8731" width="11" style="108" customWidth="1"/>
    <col min="8732" max="8732" width="11.296875" style="108" customWidth="1"/>
    <col min="8733" max="8959" width="13.796875" style="108"/>
    <col min="8960" max="8960" width="20.59765625" style="108" customWidth="1"/>
    <col min="8961" max="8961" width="13.5" style="108" customWidth="1"/>
    <col min="8962" max="8962" width="12.69921875" style="108" customWidth="1"/>
    <col min="8963" max="8963" width="10.19921875" style="108" customWidth="1"/>
    <col min="8964" max="8964" width="9.8984375" style="108" customWidth="1"/>
    <col min="8965" max="8965" width="10.69921875" style="108" customWidth="1"/>
    <col min="8966" max="8966" width="12.59765625" style="108" customWidth="1"/>
    <col min="8967" max="8967" width="9" style="108" customWidth="1"/>
    <col min="8968" max="8968" width="10.3984375" style="108" customWidth="1"/>
    <col min="8969" max="8969" width="11.296875" style="108" customWidth="1"/>
    <col min="8970" max="8970" width="12.59765625" style="108" customWidth="1"/>
    <col min="8971" max="8971" width="10.3984375" style="108" customWidth="1"/>
    <col min="8972" max="8976" width="10.19921875" style="108" customWidth="1"/>
    <col min="8977" max="8977" width="10.69921875" style="108" customWidth="1"/>
    <col min="8978" max="8979" width="10.19921875" style="108" customWidth="1"/>
    <col min="8980" max="8980" width="10.5" style="108" customWidth="1"/>
    <col min="8981" max="8981" width="11" style="108" customWidth="1"/>
    <col min="8982" max="8982" width="11.296875" style="108" customWidth="1"/>
    <col min="8983" max="8983" width="10.69921875" style="108" customWidth="1"/>
    <col min="8984" max="8985" width="10.19921875" style="108" customWidth="1"/>
    <col min="8986" max="8986" width="10.5" style="108" customWidth="1"/>
    <col min="8987" max="8987" width="11" style="108" customWidth="1"/>
    <col min="8988" max="8988" width="11.296875" style="108" customWidth="1"/>
    <col min="8989" max="9215" width="13.796875" style="108"/>
    <col min="9216" max="9216" width="20.59765625" style="108" customWidth="1"/>
    <col min="9217" max="9217" width="13.5" style="108" customWidth="1"/>
    <col min="9218" max="9218" width="12.69921875" style="108" customWidth="1"/>
    <col min="9219" max="9219" width="10.19921875" style="108" customWidth="1"/>
    <col min="9220" max="9220" width="9.8984375" style="108" customWidth="1"/>
    <col min="9221" max="9221" width="10.69921875" style="108" customWidth="1"/>
    <col min="9222" max="9222" width="12.59765625" style="108" customWidth="1"/>
    <col min="9223" max="9223" width="9" style="108" customWidth="1"/>
    <col min="9224" max="9224" width="10.3984375" style="108" customWidth="1"/>
    <col min="9225" max="9225" width="11.296875" style="108" customWidth="1"/>
    <col min="9226" max="9226" width="12.59765625" style="108" customWidth="1"/>
    <col min="9227" max="9227" width="10.3984375" style="108" customWidth="1"/>
    <col min="9228" max="9232" width="10.19921875" style="108" customWidth="1"/>
    <col min="9233" max="9233" width="10.69921875" style="108" customWidth="1"/>
    <col min="9234" max="9235" width="10.19921875" style="108" customWidth="1"/>
    <col min="9236" max="9236" width="10.5" style="108" customWidth="1"/>
    <col min="9237" max="9237" width="11" style="108" customWidth="1"/>
    <col min="9238" max="9238" width="11.296875" style="108" customWidth="1"/>
    <col min="9239" max="9239" width="10.69921875" style="108" customWidth="1"/>
    <col min="9240" max="9241" width="10.19921875" style="108" customWidth="1"/>
    <col min="9242" max="9242" width="10.5" style="108" customWidth="1"/>
    <col min="9243" max="9243" width="11" style="108" customWidth="1"/>
    <col min="9244" max="9244" width="11.296875" style="108" customWidth="1"/>
    <col min="9245" max="9471" width="13.796875" style="108"/>
    <col min="9472" max="9472" width="20.59765625" style="108" customWidth="1"/>
    <col min="9473" max="9473" width="13.5" style="108" customWidth="1"/>
    <col min="9474" max="9474" width="12.69921875" style="108" customWidth="1"/>
    <col min="9475" max="9475" width="10.19921875" style="108" customWidth="1"/>
    <col min="9476" max="9476" width="9.8984375" style="108" customWidth="1"/>
    <col min="9477" max="9477" width="10.69921875" style="108" customWidth="1"/>
    <col min="9478" max="9478" width="12.59765625" style="108" customWidth="1"/>
    <col min="9479" max="9479" width="9" style="108" customWidth="1"/>
    <col min="9480" max="9480" width="10.3984375" style="108" customWidth="1"/>
    <col min="9481" max="9481" width="11.296875" style="108" customWidth="1"/>
    <col min="9482" max="9482" width="12.59765625" style="108" customWidth="1"/>
    <col min="9483" max="9483" width="10.3984375" style="108" customWidth="1"/>
    <col min="9484" max="9488" width="10.19921875" style="108" customWidth="1"/>
    <col min="9489" max="9489" width="10.69921875" style="108" customWidth="1"/>
    <col min="9490" max="9491" width="10.19921875" style="108" customWidth="1"/>
    <col min="9492" max="9492" width="10.5" style="108" customWidth="1"/>
    <col min="9493" max="9493" width="11" style="108" customWidth="1"/>
    <col min="9494" max="9494" width="11.296875" style="108" customWidth="1"/>
    <col min="9495" max="9495" width="10.69921875" style="108" customWidth="1"/>
    <col min="9496" max="9497" width="10.19921875" style="108" customWidth="1"/>
    <col min="9498" max="9498" width="10.5" style="108" customWidth="1"/>
    <col min="9499" max="9499" width="11" style="108" customWidth="1"/>
    <col min="9500" max="9500" width="11.296875" style="108" customWidth="1"/>
    <col min="9501" max="9727" width="13.796875" style="108"/>
    <col min="9728" max="9728" width="20.59765625" style="108" customWidth="1"/>
    <col min="9729" max="9729" width="13.5" style="108" customWidth="1"/>
    <col min="9730" max="9730" width="12.69921875" style="108" customWidth="1"/>
    <col min="9731" max="9731" width="10.19921875" style="108" customWidth="1"/>
    <col min="9732" max="9732" width="9.8984375" style="108" customWidth="1"/>
    <col min="9733" max="9733" width="10.69921875" style="108" customWidth="1"/>
    <col min="9734" max="9734" width="12.59765625" style="108" customWidth="1"/>
    <col min="9735" max="9735" width="9" style="108" customWidth="1"/>
    <col min="9736" max="9736" width="10.3984375" style="108" customWidth="1"/>
    <col min="9737" max="9737" width="11.296875" style="108" customWidth="1"/>
    <col min="9738" max="9738" width="12.59765625" style="108" customWidth="1"/>
    <col min="9739" max="9739" width="10.3984375" style="108" customWidth="1"/>
    <col min="9740" max="9744" width="10.19921875" style="108" customWidth="1"/>
    <col min="9745" max="9745" width="10.69921875" style="108" customWidth="1"/>
    <col min="9746" max="9747" width="10.19921875" style="108" customWidth="1"/>
    <col min="9748" max="9748" width="10.5" style="108" customWidth="1"/>
    <col min="9749" max="9749" width="11" style="108" customWidth="1"/>
    <col min="9750" max="9750" width="11.296875" style="108" customWidth="1"/>
    <col min="9751" max="9751" width="10.69921875" style="108" customWidth="1"/>
    <col min="9752" max="9753" width="10.19921875" style="108" customWidth="1"/>
    <col min="9754" max="9754" width="10.5" style="108" customWidth="1"/>
    <col min="9755" max="9755" width="11" style="108" customWidth="1"/>
    <col min="9756" max="9756" width="11.296875" style="108" customWidth="1"/>
    <col min="9757" max="9983" width="13.796875" style="108"/>
    <col min="9984" max="9984" width="20.59765625" style="108" customWidth="1"/>
    <col min="9985" max="9985" width="13.5" style="108" customWidth="1"/>
    <col min="9986" max="9986" width="12.69921875" style="108" customWidth="1"/>
    <col min="9987" max="9987" width="10.19921875" style="108" customWidth="1"/>
    <col min="9988" max="9988" width="9.8984375" style="108" customWidth="1"/>
    <col min="9989" max="9989" width="10.69921875" style="108" customWidth="1"/>
    <col min="9990" max="9990" width="12.59765625" style="108" customWidth="1"/>
    <col min="9991" max="9991" width="9" style="108" customWidth="1"/>
    <col min="9992" max="9992" width="10.3984375" style="108" customWidth="1"/>
    <col min="9993" max="9993" width="11.296875" style="108" customWidth="1"/>
    <col min="9994" max="9994" width="12.59765625" style="108" customWidth="1"/>
    <col min="9995" max="9995" width="10.3984375" style="108" customWidth="1"/>
    <col min="9996" max="10000" width="10.19921875" style="108" customWidth="1"/>
    <col min="10001" max="10001" width="10.69921875" style="108" customWidth="1"/>
    <col min="10002" max="10003" width="10.19921875" style="108" customWidth="1"/>
    <col min="10004" max="10004" width="10.5" style="108" customWidth="1"/>
    <col min="10005" max="10005" width="11" style="108" customWidth="1"/>
    <col min="10006" max="10006" width="11.296875" style="108" customWidth="1"/>
    <col min="10007" max="10007" width="10.69921875" style="108" customWidth="1"/>
    <col min="10008" max="10009" width="10.19921875" style="108" customWidth="1"/>
    <col min="10010" max="10010" width="10.5" style="108" customWidth="1"/>
    <col min="10011" max="10011" width="11" style="108" customWidth="1"/>
    <col min="10012" max="10012" width="11.296875" style="108" customWidth="1"/>
    <col min="10013" max="10239" width="13.796875" style="108"/>
    <col min="10240" max="10240" width="20.59765625" style="108" customWidth="1"/>
    <col min="10241" max="10241" width="13.5" style="108" customWidth="1"/>
    <col min="10242" max="10242" width="12.69921875" style="108" customWidth="1"/>
    <col min="10243" max="10243" width="10.19921875" style="108" customWidth="1"/>
    <col min="10244" max="10244" width="9.8984375" style="108" customWidth="1"/>
    <col min="10245" max="10245" width="10.69921875" style="108" customWidth="1"/>
    <col min="10246" max="10246" width="12.59765625" style="108" customWidth="1"/>
    <col min="10247" max="10247" width="9" style="108" customWidth="1"/>
    <col min="10248" max="10248" width="10.3984375" style="108" customWidth="1"/>
    <col min="10249" max="10249" width="11.296875" style="108" customWidth="1"/>
    <col min="10250" max="10250" width="12.59765625" style="108" customWidth="1"/>
    <col min="10251" max="10251" width="10.3984375" style="108" customWidth="1"/>
    <col min="10252" max="10256" width="10.19921875" style="108" customWidth="1"/>
    <col min="10257" max="10257" width="10.69921875" style="108" customWidth="1"/>
    <col min="10258" max="10259" width="10.19921875" style="108" customWidth="1"/>
    <col min="10260" max="10260" width="10.5" style="108" customWidth="1"/>
    <col min="10261" max="10261" width="11" style="108" customWidth="1"/>
    <col min="10262" max="10262" width="11.296875" style="108" customWidth="1"/>
    <col min="10263" max="10263" width="10.69921875" style="108" customWidth="1"/>
    <col min="10264" max="10265" width="10.19921875" style="108" customWidth="1"/>
    <col min="10266" max="10266" width="10.5" style="108" customWidth="1"/>
    <col min="10267" max="10267" width="11" style="108" customWidth="1"/>
    <col min="10268" max="10268" width="11.296875" style="108" customWidth="1"/>
    <col min="10269" max="10495" width="13.796875" style="108"/>
    <col min="10496" max="10496" width="20.59765625" style="108" customWidth="1"/>
    <col min="10497" max="10497" width="13.5" style="108" customWidth="1"/>
    <col min="10498" max="10498" width="12.69921875" style="108" customWidth="1"/>
    <col min="10499" max="10499" width="10.19921875" style="108" customWidth="1"/>
    <col min="10500" max="10500" width="9.8984375" style="108" customWidth="1"/>
    <col min="10501" max="10501" width="10.69921875" style="108" customWidth="1"/>
    <col min="10502" max="10502" width="12.59765625" style="108" customWidth="1"/>
    <col min="10503" max="10503" width="9" style="108" customWidth="1"/>
    <col min="10504" max="10504" width="10.3984375" style="108" customWidth="1"/>
    <col min="10505" max="10505" width="11.296875" style="108" customWidth="1"/>
    <col min="10506" max="10506" width="12.59765625" style="108" customWidth="1"/>
    <col min="10507" max="10507" width="10.3984375" style="108" customWidth="1"/>
    <col min="10508" max="10512" width="10.19921875" style="108" customWidth="1"/>
    <col min="10513" max="10513" width="10.69921875" style="108" customWidth="1"/>
    <col min="10514" max="10515" width="10.19921875" style="108" customWidth="1"/>
    <col min="10516" max="10516" width="10.5" style="108" customWidth="1"/>
    <col min="10517" max="10517" width="11" style="108" customWidth="1"/>
    <col min="10518" max="10518" width="11.296875" style="108" customWidth="1"/>
    <col min="10519" max="10519" width="10.69921875" style="108" customWidth="1"/>
    <col min="10520" max="10521" width="10.19921875" style="108" customWidth="1"/>
    <col min="10522" max="10522" width="10.5" style="108" customWidth="1"/>
    <col min="10523" max="10523" width="11" style="108" customWidth="1"/>
    <col min="10524" max="10524" width="11.296875" style="108" customWidth="1"/>
    <col min="10525" max="10751" width="13.796875" style="108"/>
    <col min="10752" max="10752" width="20.59765625" style="108" customWidth="1"/>
    <col min="10753" max="10753" width="13.5" style="108" customWidth="1"/>
    <col min="10754" max="10754" width="12.69921875" style="108" customWidth="1"/>
    <col min="10755" max="10755" width="10.19921875" style="108" customWidth="1"/>
    <col min="10756" max="10756" width="9.8984375" style="108" customWidth="1"/>
    <col min="10757" max="10757" width="10.69921875" style="108" customWidth="1"/>
    <col min="10758" max="10758" width="12.59765625" style="108" customWidth="1"/>
    <col min="10759" max="10759" width="9" style="108" customWidth="1"/>
    <col min="10760" max="10760" width="10.3984375" style="108" customWidth="1"/>
    <col min="10761" max="10761" width="11.296875" style="108" customWidth="1"/>
    <col min="10762" max="10762" width="12.59765625" style="108" customWidth="1"/>
    <col min="10763" max="10763" width="10.3984375" style="108" customWidth="1"/>
    <col min="10764" max="10768" width="10.19921875" style="108" customWidth="1"/>
    <col min="10769" max="10769" width="10.69921875" style="108" customWidth="1"/>
    <col min="10770" max="10771" width="10.19921875" style="108" customWidth="1"/>
    <col min="10772" max="10772" width="10.5" style="108" customWidth="1"/>
    <col min="10773" max="10773" width="11" style="108" customWidth="1"/>
    <col min="10774" max="10774" width="11.296875" style="108" customWidth="1"/>
    <col min="10775" max="10775" width="10.69921875" style="108" customWidth="1"/>
    <col min="10776" max="10777" width="10.19921875" style="108" customWidth="1"/>
    <col min="10778" max="10778" width="10.5" style="108" customWidth="1"/>
    <col min="10779" max="10779" width="11" style="108" customWidth="1"/>
    <col min="10780" max="10780" width="11.296875" style="108" customWidth="1"/>
    <col min="10781" max="11007" width="13.796875" style="108"/>
    <col min="11008" max="11008" width="20.59765625" style="108" customWidth="1"/>
    <col min="11009" max="11009" width="13.5" style="108" customWidth="1"/>
    <col min="11010" max="11010" width="12.69921875" style="108" customWidth="1"/>
    <col min="11011" max="11011" width="10.19921875" style="108" customWidth="1"/>
    <col min="11012" max="11012" width="9.8984375" style="108" customWidth="1"/>
    <col min="11013" max="11013" width="10.69921875" style="108" customWidth="1"/>
    <col min="11014" max="11014" width="12.59765625" style="108" customWidth="1"/>
    <col min="11015" max="11015" width="9" style="108" customWidth="1"/>
    <col min="11016" max="11016" width="10.3984375" style="108" customWidth="1"/>
    <col min="11017" max="11017" width="11.296875" style="108" customWidth="1"/>
    <col min="11018" max="11018" width="12.59765625" style="108" customWidth="1"/>
    <col min="11019" max="11019" width="10.3984375" style="108" customWidth="1"/>
    <col min="11020" max="11024" width="10.19921875" style="108" customWidth="1"/>
    <col min="11025" max="11025" width="10.69921875" style="108" customWidth="1"/>
    <col min="11026" max="11027" width="10.19921875" style="108" customWidth="1"/>
    <col min="11028" max="11028" width="10.5" style="108" customWidth="1"/>
    <col min="11029" max="11029" width="11" style="108" customWidth="1"/>
    <col min="11030" max="11030" width="11.296875" style="108" customWidth="1"/>
    <col min="11031" max="11031" width="10.69921875" style="108" customWidth="1"/>
    <col min="11032" max="11033" width="10.19921875" style="108" customWidth="1"/>
    <col min="11034" max="11034" width="10.5" style="108" customWidth="1"/>
    <col min="11035" max="11035" width="11" style="108" customWidth="1"/>
    <col min="11036" max="11036" width="11.296875" style="108" customWidth="1"/>
    <col min="11037" max="11263" width="13.796875" style="108"/>
    <col min="11264" max="11264" width="20.59765625" style="108" customWidth="1"/>
    <col min="11265" max="11265" width="13.5" style="108" customWidth="1"/>
    <col min="11266" max="11266" width="12.69921875" style="108" customWidth="1"/>
    <col min="11267" max="11267" width="10.19921875" style="108" customWidth="1"/>
    <col min="11268" max="11268" width="9.8984375" style="108" customWidth="1"/>
    <col min="11269" max="11269" width="10.69921875" style="108" customWidth="1"/>
    <col min="11270" max="11270" width="12.59765625" style="108" customWidth="1"/>
    <col min="11271" max="11271" width="9" style="108" customWidth="1"/>
    <col min="11272" max="11272" width="10.3984375" style="108" customWidth="1"/>
    <col min="11273" max="11273" width="11.296875" style="108" customWidth="1"/>
    <col min="11274" max="11274" width="12.59765625" style="108" customWidth="1"/>
    <col min="11275" max="11275" width="10.3984375" style="108" customWidth="1"/>
    <col min="11276" max="11280" width="10.19921875" style="108" customWidth="1"/>
    <col min="11281" max="11281" width="10.69921875" style="108" customWidth="1"/>
    <col min="11282" max="11283" width="10.19921875" style="108" customWidth="1"/>
    <col min="11284" max="11284" width="10.5" style="108" customWidth="1"/>
    <col min="11285" max="11285" width="11" style="108" customWidth="1"/>
    <col min="11286" max="11286" width="11.296875" style="108" customWidth="1"/>
    <col min="11287" max="11287" width="10.69921875" style="108" customWidth="1"/>
    <col min="11288" max="11289" width="10.19921875" style="108" customWidth="1"/>
    <col min="11290" max="11290" width="10.5" style="108" customWidth="1"/>
    <col min="11291" max="11291" width="11" style="108" customWidth="1"/>
    <col min="11292" max="11292" width="11.296875" style="108" customWidth="1"/>
    <col min="11293" max="11519" width="13.796875" style="108"/>
    <col min="11520" max="11520" width="20.59765625" style="108" customWidth="1"/>
    <col min="11521" max="11521" width="13.5" style="108" customWidth="1"/>
    <col min="11522" max="11522" width="12.69921875" style="108" customWidth="1"/>
    <col min="11523" max="11523" width="10.19921875" style="108" customWidth="1"/>
    <col min="11524" max="11524" width="9.8984375" style="108" customWidth="1"/>
    <col min="11525" max="11525" width="10.69921875" style="108" customWidth="1"/>
    <col min="11526" max="11526" width="12.59765625" style="108" customWidth="1"/>
    <col min="11527" max="11527" width="9" style="108" customWidth="1"/>
    <col min="11528" max="11528" width="10.3984375" style="108" customWidth="1"/>
    <col min="11529" max="11529" width="11.296875" style="108" customWidth="1"/>
    <col min="11530" max="11530" width="12.59765625" style="108" customWidth="1"/>
    <col min="11531" max="11531" width="10.3984375" style="108" customWidth="1"/>
    <col min="11532" max="11536" width="10.19921875" style="108" customWidth="1"/>
    <col min="11537" max="11537" width="10.69921875" style="108" customWidth="1"/>
    <col min="11538" max="11539" width="10.19921875" style="108" customWidth="1"/>
    <col min="11540" max="11540" width="10.5" style="108" customWidth="1"/>
    <col min="11541" max="11541" width="11" style="108" customWidth="1"/>
    <col min="11542" max="11542" width="11.296875" style="108" customWidth="1"/>
    <col min="11543" max="11543" width="10.69921875" style="108" customWidth="1"/>
    <col min="11544" max="11545" width="10.19921875" style="108" customWidth="1"/>
    <col min="11546" max="11546" width="10.5" style="108" customWidth="1"/>
    <col min="11547" max="11547" width="11" style="108" customWidth="1"/>
    <col min="11548" max="11548" width="11.296875" style="108" customWidth="1"/>
    <col min="11549" max="11775" width="13.796875" style="108"/>
    <col min="11776" max="11776" width="20.59765625" style="108" customWidth="1"/>
    <col min="11777" max="11777" width="13.5" style="108" customWidth="1"/>
    <col min="11778" max="11778" width="12.69921875" style="108" customWidth="1"/>
    <col min="11779" max="11779" width="10.19921875" style="108" customWidth="1"/>
    <col min="11780" max="11780" width="9.8984375" style="108" customWidth="1"/>
    <col min="11781" max="11781" width="10.69921875" style="108" customWidth="1"/>
    <col min="11782" max="11782" width="12.59765625" style="108" customWidth="1"/>
    <col min="11783" max="11783" width="9" style="108" customWidth="1"/>
    <col min="11784" max="11784" width="10.3984375" style="108" customWidth="1"/>
    <col min="11785" max="11785" width="11.296875" style="108" customWidth="1"/>
    <col min="11786" max="11786" width="12.59765625" style="108" customWidth="1"/>
    <col min="11787" max="11787" width="10.3984375" style="108" customWidth="1"/>
    <col min="11788" max="11792" width="10.19921875" style="108" customWidth="1"/>
    <col min="11793" max="11793" width="10.69921875" style="108" customWidth="1"/>
    <col min="11794" max="11795" width="10.19921875" style="108" customWidth="1"/>
    <col min="11796" max="11796" width="10.5" style="108" customWidth="1"/>
    <col min="11797" max="11797" width="11" style="108" customWidth="1"/>
    <col min="11798" max="11798" width="11.296875" style="108" customWidth="1"/>
    <col min="11799" max="11799" width="10.69921875" style="108" customWidth="1"/>
    <col min="11800" max="11801" width="10.19921875" style="108" customWidth="1"/>
    <col min="11802" max="11802" width="10.5" style="108" customWidth="1"/>
    <col min="11803" max="11803" width="11" style="108" customWidth="1"/>
    <col min="11804" max="11804" width="11.296875" style="108" customWidth="1"/>
    <col min="11805" max="12031" width="13.796875" style="108"/>
    <col min="12032" max="12032" width="20.59765625" style="108" customWidth="1"/>
    <col min="12033" max="12033" width="13.5" style="108" customWidth="1"/>
    <col min="12034" max="12034" width="12.69921875" style="108" customWidth="1"/>
    <col min="12035" max="12035" width="10.19921875" style="108" customWidth="1"/>
    <col min="12036" max="12036" width="9.8984375" style="108" customWidth="1"/>
    <col min="12037" max="12037" width="10.69921875" style="108" customWidth="1"/>
    <col min="12038" max="12038" width="12.59765625" style="108" customWidth="1"/>
    <col min="12039" max="12039" width="9" style="108" customWidth="1"/>
    <col min="12040" max="12040" width="10.3984375" style="108" customWidth="1"/>
    <col min="12041" max="12041" width="11.296875" style="108" customWidth="1"/>
    <col min="12042" max="12042" width="12.59765625" style="108" customWidth="1"/>
    <col min="12043" max="12043" width="10.3984375" style="108" customWidth="1"/>
    <col min="12044" max="12048" width="10.19921875" style="108" customWidth="1"/>
    <col min="12049" max="12049" width="10.69921875" style="108" customWidth="1"/>
    <col min="12050" max="12051" width="10.19921875" style="108" customWidth="1"/>
    <col min="12052" max="12052" width="10.5" style="108" customWidth="1"/>
    <col min="12053" max="12053" width="11" style="108" customWidth="1"/>
    <col min="12054" max="12054" width="11.296875" style="108" customWidth="1"/>
    <col min="12055" max="12055" width="10.69921875" style="108" customWidth="1"/>
    <col min="12056" max="12057" width="10.19921875" style="108" customWidth="1"/>
    <col min="12058" max="12058" width="10.5" style="108" customWidth="1"/>
    <col min="12059" max="12059" width="11" style="108" customWidth="1"/>
    <col min="12060" max="12060" width="11.296875" style="108" customWidth="1"/>
    <col min="12061" max="12287" width="13.796875" style="108"/>
    <col min="12288" max="12288" width="20.59765625" style="108" customWidth="1"/>
    <col min="12289" max="12289" width="13.5" style="108" customWidth="1"/>
    <col min="12290" max="12290" width="12.69921875" style="108" customWidth="1"/>
    <col min="12291" max="12291" width="10.19921875" style="108" customWidth="1"/>
    <col min="12292" max="12292" width="9.8984375" style="108" customWidth="1"/>
    <col min="12293" max="12293" width="10.69921875" style="108" customWidth="1"/>
    <col min="12294" max="12294" width="12.59765625" style="108" customWidth="1"/>
    <col min="12295" max="12295" width="9" style="108" customWidth="1"/>
    <col min="12296" max="12296" width="10.3984375" style="108" customWidth="1"/>
    <col min="12297" max="12297" width="11.296875" style="108" customWidth="1"/>
    <col min="12298" max="12298" width="12.59765625" style="108" customWidth="1"/>
    <col min="12299" max="12299" width="10.3984375" style="108" customWidth="1"/>
    <col min="12300" max="12304" width="10.19921875" style="108" customWidth="1"/>
    <col min="12305" max="12305" width="10.69921875" style="108" customWidth="1"/>
    <col min="12306" max="12307" width="10.19921875" style="108" customWidth="1"/>
    <col min="12308" max="12308" width="10.5" style="108" customWidth="1"/>
    <col min="12309" max="12309" width="11" style="108" customWidth="1"/>
    <col min="12310" max="12310" width="11.296875" style="108" customWidth="1"/>
    <col min="12311" max="12311" width="10.69921875" style="108" customWidth="1"/>
    <col min="12312" max="12313" width="10.19921875" style="108" customWidth="1"/>
    <col min="12314" max="12314" width="10.5" style="108" customWidth="1"/>
    <col min="12315" max="12315" width="11" style="108" customWidth="1"/>
    <col min="12316" max="12316" width="11.296875" style="108" customWidth="1"/>
    <col min="12317" max="12543" width="13.796875" style="108"/>
    <col min="12544" max="12544" width="20.59765625" style="108" customWidth="1"/>
    <col min="12545" max="12545" width="13.5" style="108" customWidth="1"/>
    <col min="12546" max="12546" width="12.69921875" style="108" customWidth="1"/>
    <col min="12547" max="12547" width="10.19921875" style="108" customWidth="1"/>
    <col min="12548" max="12548" width="9.8984375" style="108" customWidth="1"/>
    <col min="12549" max="12549" width="10.69921875" style="108" customWidth="1"/>
    <col min="12550" max="12550" width="12.59765625" style="108" customWidth="1"/>
    <col min="12551" max="12551" width="9" style="108" customWidth="1"/>
    <col min="12552" max="12552" width="10.3984375" style="108" customWidth="1"/>
    <col min="12553" max="12553" width="11.296875" style="108" customWidth="1"/>
    <col min="12554" max="12554" width="12.59765625" style="108" customWidth="1"/>
    <col min="12555" max="12555" width="10.3984375" style="108" customWidth="1"/>
    <col min="12556" max="12560" width="10.19921875" style="108" customWidth="1"/>
    <col min="12561" max="12561" width="10.69921875" style="108" customWidth="1"/>
    <col min="12562" max="12563" width="10.19921875" style="108" customWidth="1"/>
    <col min="12564" max="12564" width="10.5" style="108" customWidth="1"/>
    <col min="12565" max="12565" width="11" style="108" customWidth="1"/>
    <col min="12566" max="12566" width="11.296875" style="108" customWidth="1"/>
    <col min="12567" max="12567" width="10.69921875" style="108" customWidth="1"/>
    <col min="12568" max="12569" width="10.19921875" style="108" customWidth="1"/>
    <col min="12570" max="12570" width="10.5" style="108" customWidth="1"/>
    <col min="12571" max="12571" width="11" style="108" customWidth="1"/>
    <col min="12572" max="12572" width="11.296875" style="108" customWidth="1"/>
    <col min="12573" max="12799" width="13.796875" style="108"/>
    <col min="12800" max="12800" width="20.59765625" style="108" customWidth="1"/>
    <col min="12801" max="12801" width="13.5" style="108" customWidth="1"/>
    <col min="12802" max="12802" width="12.69921875" style="108" customWidth="1"/>
    <col min="12803" max="12803" width="10.19921875" style="108" customWidth="1"/>
    <col min="12804" max="12804" width="9.8984375" style="108" customWidth="1"/>
    <col min="12805" max="12805" width="10.69921875" style="108" customWidth="1"/>
    <col min="12806" max="12806" width="12.59765625" style="108" customWidth="1"/>
    <col min="12807" max="12807" width="9" style="108" customWidth="1"/>
    <col min="12808" max="12808" width="10.3984375" style="108" customWidth="1"/>
    <col min="12809" max="12809" width="11.296875" style="108" customWidth="1"/>
    <col min="12810" max="12810" width="12.59765625" style="108" customWidth="1"/>
    <col min="12811" max="12811" width="10.3984375" style="108" customWidth="1"/>
    <col min="12812" max="12816" width="10.19921875" style="108" customWidth="1"/>
    <col min="12817" max="12817" width="10.69921875" style="108" customWidth="1"/>
    <col min="12818" max="12819" width="10.19921875" style="108" customWidth="1"/>
    <col min="12820" max="12820" width="10.5" style="108" customWidth="1"/>
    <col min="12821" max="12821" width="11" style="108" customWidth="1"/>
    <col min="12822" max="12822" width="11.296875" style="108" customWidth="1"/>
    <col min="12823" max="12823" width="10.69921875" style="108" customWidth="1"/>
    <col min="12824" max="12825" width="10.19921875" style="108" customWidth="1"/>
    <col min="12826" max="12826" width="10.5" style="108" customWidth="1"/>
    <col min="12827" max="12827" width="11" style="108" customWidth="1"/>
    <col min="12828" max="12828" width="11.296875" style="108" customWidth="1"/>
    <col min="12829" max="13055" width="13.796875" style="108"/>
    <col min="13056" max="13056" width="20.59765625" style="108" customWidth="1"/>
    <col min="13057" max="13057" width="13.5" style="108" customWidth="1"/>
    <col min="13058" max="13058" width="12.69921875" style="108" customWidth="1"/>
    <col min="13059" max="13059" width="10.19921875" style="108" customWidth="1"/>
    <col min="13060" max="13060" width="9.8984375" style="108" customWidth="1"/>
    <col min="13061" max="13061" width="10.69921875" style="108" customWidth="1"/>
    <col min="13062" max="13062" width="12.59765625" style="108" customWidth="1"/>
    <col min="13063" max="13063" width="9" style="108" customWidth="1"/>
    <col min="13064" max="13064" width="10.3984375" style="108" customWidth="1"/>
    <col min="13065" max="13065" width="11.296875" style="108" customWidth="1"/>
    <col min="13066" max="13066" width="12.59765625" style="108" customWidth="1"/>
    <col min="13067" max="13067" width="10.3984375" style="108" customWidth="1"/>
    <col min="13068" max="13072" width="10.19921875" style="108" customWidth="1"/>
    <col min="13073" max="13073" width="10.69921875" style="108" customWidth="1"/>
    <col min="13074" max="13075" width="10.19921875" style="108" customWidth="1"/>
    <col min="13076" max="13076" width="10.5" style="108" customWidth="1"/>
    <col min="13077" max="13077" width="11" style="108" customWidth="1"/>
    <col min="13078" max="13078" width="11.296875" style="108" customWidth="1"/>
    <col min="13079" max="13079" width="10.69921875" style="108" customWidth="1"/>
    <col min="13080" max="13081" width="10.19921875" style="108" customWidth="1"/>
    <col min="13082" max="13082" width="10.5" style="108" customWidth="1"/>
    <col min="13083" max="13083" width="11" style="108" customWidth="1"/>
    <col min="13084" max="13084" width="11.296875" style="108" customWidth="1"/>
    <col min="13085" max="13311" width="13.796875" style="108"/>
    <col min="13312" max="13312" width="20.59765625" style="108" customWidth="1"/>
    <col min="13313" max="13313" width="13.5" style="108" customWidth="1"/>
    <col min="13314" max="13314" width="12.69921875" style="108" customWidth="1"/>
    <col min="13315" max="13315" width="10.19921875" style="108" customWidth="1"/>
    <col min="13316" max="13316" width="9.8984375" style="108" customWidth="1"/>
    <col min="13317" max="13317" width="10.69921875" style="108" customWidth="1"/>
    <col min="13318" max="13318" width="12.59765625" style="108" customWidth="1"/>
    <col min="13319" max="13319" width="9" style="108" customWidth="1"/>
    <col min="13320" max="13320" width="10.3984375" style="108" customWidth="1"/>
    <col min="13321" max="13321" width="11.296875" style="108" customWidth="1"/>
    <col min="13322" max="13322" width="12.59765625" style="108" customWidth="1"/>
    <col min="13323" max="13323" width="10.3984375" style="108" customWidth="1"/>
    <col min="13324" max="13328" width="10.19921875" style="108" customWidth="1"/>
    <col min="13329" max="13329" width="10.69921875" style="108" customWidth="1"/>
    <col min="13330" max="13331" width="10.19921875" style="108" customWidth="1"/>
    <col min="13332" max="13332" width="10.5" style="108" customWidth="1"/>
    <col min="13333" max="13333" width="11" style="108" customWidth="1"/>
    <col min="13334" max="13334" width="11.296875" style="108" customWidth="1"/>
    <col min="13335" max="13335" width="10.69921875" style="108" customWidth="1"/>
    <col min="13336" max="13337" width="10.19921875" style="108" customWidth="1"/>
    <col min="13338" max="13338" width="10.5" style="108" customWidth="1"/>
    <col min="13339" max="13339" width="11" style="108" customWidth="1"/>
    <col min="13340" max="13340" width="11.296875" style="108" customWidth="1"/>
    <col min="13341" max="13567" width="13.796875" style="108"/>
    <col min="13568" max="13568" width="20.59765625" style="108" customWidth="1"/>
    <col min="13569" max="13569" width="13.5" style="108" customWidth="1"/>
    <col min="13570" max="13570" width="12.69921875" style="108" customWidth="1"/>
    <col min="13571" max="13571" width="10.19921875" style="108" customWidth="1"/>
    <col min="13572" max="13572" width="9.8984375" style="108" customWidth="1"/>
    <col min="13573" max="13573" width="10.69921875" style="108" customWidth="1"/>
    <col min="13574" max="13574" width="12.59765625" style="108" customWidth="1"/>
    <col min="13575" max="13575" width="9" style="108" customWidth="1"/>
    <col min="13576" max="13576" width="10.3984375" style="108" customWidth="1"/>
    <col min="13577" max="13577" width="11.296875" style="108" customWidth="1"/>
    <col min="13578" max="13578" width="12.59765625" style="108" customWidth="1"/>
    <col min="13579" max="13579" width="10.3984375" style="108" customWidth="1"/>
    <col min="13580" max="13584" width="10.19921875" style="108" customWidth="1"/>
    <col min="13585" max="13585" width="10.69921875" style="108" customWidth="1"/>
    <col min="13586" max="13587" width="10.19921875" style="108" customWidth="1"/>
    <col min="13588" max="13588" width="10.5" style="108" customWidth="1"/>
    <col min="13589" max="13589" width="11" style="108" customWidth="1"/>
    <col min="13590" max="13590" width="11.296875" style="108" customWidth="1"/>
    <col min="13591" max="13591" width="10.69921875" style="108" customWidth="1"/>
    <col min="13592" max="13593" width="10.19921875" style="108" customWidth="1"/>
    <col min="13594" max="13594" width="10.5" style="108" customWidth="1"/>
    <col min="13595" max="13595" width="11" style="108" customWidth="1"/>
    <col min="13596" max="13596" width="11.296875" style="108" customWidth="1"/>
    <col min="13597" max="13823" width="13.796875" style="108"/>
    <col min="13824" max="13824" width="20.59765625" style="108" customWidth="1"/>
    <col min="13825" max="13825" width="13.5" style="108" customWidth="1"/>
    <col min="13826" max="13826" width="12.69921875" style="108" customWidth="1"/>
    <col min="13827" max="13827" width="10.19921875" style="108" customWidth="1"/>
    <col min="13828" max="13828" width="9.8984375" style="108" customWidth="1"/>
    <col min="13829" max="13829" width="10.69921875" style="108" customWidth="1"/>
    <col min="13830" max="13830" width="12.59765625" style="108" customWidth="1"/>
    <col min="13831" max="13831" width="9" style="108" customWidth="1"/>
    <col min="13832" max="13832" width="10.3984375" style="108" customWidth="1"/>
    <col min="13833" max="13833" width="11.296875" style="108" customWidth="1"/>
    <col min="13834" max="13834" width="12.59765625" style="108" customWidth="1"/>
    <col min="13835" max="13835" width="10.3984375" style="108" customWidth="1"/>
    <col min="13836" max="13840" width="10.19921875" style="108" customWidth="1"/>
    <col min="13841" max="13841" width="10.69921875" style="108" customWidth="1"/>
    <col min="13842" max="13843" width="10.19921875" style="108" customWidth="1"/>
    <col min="13844" max="13844" width="10.5" style="108" customWidth="1"/>
    <col min="13845" max="13845" width="11" style="108" customWidth="1"/>
    <col min="13846" max="13846" width="11.296875" style="108" customWidth="1"/>
    <col min="13847" max="13847" width="10.69921875" style="108" customWidth="1"/>
    <col min="13848" max="13849" width="10.19921875" style="108" customWidth="1"/>
    <col min="13850" max="13850" width="10.5" style="108" customWidth="1"/>
    <col min="13851" max="13851" width="11" style="108" customWidth="1"/>
    <col min="13852" max="13852" width="11.296875" style="108" customWidth="1"/>
    <col min="13853" max="14079" width="13.796875" style="108"/>
    <col min="14080" max="14080" width="20.59765625" style="108" customWidth="1"/>
    <col min="14081" max="14081" width="13.5" style="108" customWidth="1"/>
    <col min="14082" max="14082" width="12.69921875" style="108" customWidth="1"/>
    <col min="14083" max="14083" width="10.19921875" style="108" customWidth="1"/>
    <col min="14084" max="14084" width="9.8984375" style="108" customWidth="1"/>
    <col min="14085" max="14085" width="10.69921875" style="108" customWidth="1"/>
    <col min="14086" max="14086" width="12.59765625" style="108" customWidth="1"/>
    <col min="14087" max="14087" width="9" style="108" customWidth="1"/>
    <col min="14088" max="14088" width="10.3984375" style="108" customWidth="1"/>
    <col min="14089" max="14089" width="11.296875" style="108" customWidth="1"/>
    <col min="14090" max="14090" width="12.59765625" style="108" customWidth="1"/>
    <col min="14091" max="14091" width="10.3984375" style="108" customWidth="1"/>
    <col min="14092" max="14096" width="10.19921875" style="108" customWidth="1"/>
    <col min="14097" max="14097" width="10.69921875" style="108" customWidth="1"/>
    <col min="14098" max="14099" width="10.19921875" style="108" customWidth="1"/>
    <col min="14100" max="14100" width="10.5" style="108" customWidth="1"/>
    <col min="14101" max="14101" width="11" style="108" customWidth="1"/>
    <col min="14102" max="14102" width="11.296875" style="108" customWidth="1"/>
    <col min="14103" max="14103" width="10.69921875" style="108" customWidth="1"/>
    <col min="14104" max="14105" width="10.19921875" style="108" customWidth="1"/>
    <col min="14106" max="14106" width="10.5" style="108" customWidth="1"/>
    <col min="14107" max="14107" width="11" style="108" customWidth="1"/>
    <col min="14108" max="14108" width="11.296875" style="108" customWidth="1"/>
    <col min="14109" max="14335" width="13.796875" style="108"/>
    <col min="14336" max="14336" width="20.59765625" style="108" customWidth="1"/>
    <col min="14337" max="14337" width="13.5" style="108" customWidth="1"/>
    <col min="14338" max="14338" width="12.69921875" style="108" customWidth="1"/>
    <col min="14339" max="14339" width="10.19921875" style="108" customWidth="1"/>
    <col min="14340" max="14340" width="9.8984375" style="108" customWidth="1"/>
    <col min="14341" max="14341" width="10.69921875" style="108" customWidth="1"/>
    <col min="14342" max="14342" width="12.59765625" style="108" customWidth="1"/>
    <col min="14343" max="14343" width="9" style="108" customWidth="1"/>
    <col min="14344" max="14344" width="10.3984375" style="108" customWidth="1"/>
    <col min="14345" max="14345" width="11.296875" style="108" customWidth="1"/>
    <col min="14346" max="14346" width="12.59765625" style="108" customWidth="1"/>
    <col min="14347" max="14347" width="10.3984375" style="108" customWidth="1"/>
    <col min="14348" max="14352" width="10.19921875" style="108" customWidth="1"/>
    <col min="14353" max="14353" width="10.69921875" style="108" customWidth="1"/>
    <col min="14354" max="14355" width="10.19921875" style="108" customWidth="1"/>
    <col min="14356" max="14356" width="10.5" style="108" customWidth="1"/>
    <col min="14357" max="14357" width="11" style="108" customWidth="1"/>
    <col min="14358" max="14358" width="11.296875" style="108" customWidth="1"/>
    <col min="14359" max="14359" width="10.69921875" style="108" customWidth="1"/>
    <col min="14360" max="14361" width="10.19921875" style="108" customWidth="1"/>
    <col min="14362" max="14362" width="10.5" style="108" customWidth="1"/>
    <col min="14363" max="14363" width="11" style="108" customWidth="1"/>
    <col min="14364" max="14364" width="11.296875" style="108" customWidth="1"/>
    <col min="14365" max="14591" width="13.796875" style="108"/>
    <col min="14592" max="14592" width="20.59765625" style="108" customWidth="1"/>
    <col min="14593" max="14593" width="13.5" style="108" customWidth="1"/>
    <col min="14594" max="14594" width="12.69921875" style="108" customWidth="1"/>
    <col min="14595" max="14595" width="10.19921875" style="108" customWidth="1"/>
    <col min="14596" max="14596" width="9.8984375" style="108" customWidth="1"/>
    <col min="14597" max="14597" width="10.69921875" style="108" customWidth="1"/>
    <col min="14598" max="14598" width="12.59765625" style="108" customWidth="1"/>
    <col min="14599" max="14599" width="9" style="108" customWidth="1"/>
    <col min="14600" max="14600" width="10.3984375" style="108" customWidth="1"/>
    <col min="14601" max="14601" width="11.296875" style="108" customWidth="1"/>
    <col min="14602" max="14602" width="12.59765625" style="108" customWidth="1"/>
    <col min="14603" max="14603" width="10.3984375" style="108" customWidth="1"/>
    <col min="14604" max="14608" width="10.19921875" style="108" customWidth="1"/>
    <col min="14609" max="14609" width="10.69921875" style="108" customWidth="1"/>
    <col min="14610" max="14611" width="10.19921875" style="108" customWidth="1"/>
    <col min="14612" max="14612" width="10.5" style="108" customWidth="1"/>
    <col min="14613" max="14613" width="11" style="108" customWidth="1"/>
    <col min="14614" max="14614" width="11.296875" style="108" customWidth="1"/>
    <col min="14615" max="14615" width="10.69921875" style="108" customWidth="1"/>
    <col min="14616" max="14617" width="10.19921875" style="108" customWidth="1"/>
    <col min="14618" max="14618" width="10.5" style="108" customWidth="1"/>
    <col min="14619" max="14619" width="11" style="108" customWidth="1"/>
    <col min="14620" max="14620" width="11.296875" style="108" customWidth="1"/>
    <col min="14621" max="14847" width="13.796875" style="108"/>
    <col min="14848" max="14848" width="20.59765625" style="108" customWidth="1"/>
    <col min="14849" max="14849" width="13.5" style="108" customWidth="1"/>
    <col min="14850" max="14850" width="12.69921875" style="108" customWidth="1"/>
    <col min="14851" max="14851" width="10.19921875" style="108" customWidth="1"/>
    <col min="14852" max="14852" width="9.8984375" style="108" customWidth="1"/>
    <col min="14853" max="14853" width="10.69921875" style="108" customWidth="1"/>
    <col min="14854" max="14854" width="12.59765625" style="108" customWidth="1"/>
    <col min="14855" max="14855" width="9" style="108" customWidth="1"/>
    <col min="14856" max="14856" width="10.3984375" style="108" customWidth="1"/>
    <col min="14857" max="14857" width="11.296875" style="108" customWidth="1"/>
    <col min="14858" max="14858" width="12.59765625" style="108" customWidth="1"/>
    <col min="14859" max="14859" width="10.3984375" style="108" customWidth="1"/>
    <col min="14860" max="14864" width="10.19921875" style="108" customWidth="1"/>
    <col min="14865" max="14865" width="10.69921875" style="108" customWidth="1"/>
    <col min="14866" max="14867" width="10.19921875" style="108" customWidth="1"/>
    <col min="14868" max="14868" width="10.5" style="108" customWidth="1"/>
    <col min="14869" max="14869" width="11" style="108" customWidth="1"/>
    <col min="14870" max="14870" width="11.296875" style="108" customWidth="1"/>
    <col min="14871" max="14871" width="10.69921875" style="108" customWidth="1"/>
    <col min="14872" max="14873" width="10.19921875" style="108" customWidth="1"/>
    <col min="14874" max="14874" width="10.5" style="108" customWidth="1"/>
    <col min="14875" max="14875" width="11" style="108" customWidth="1"/>
    <col min="14876" max="14876" width="11.296875" style="108" customWidth="1"/>
    <col min="14877" max="15103" width="13.796875" style="108"/>
    <col min="15104" max="15104" width="20.59765625" style="108" customWidth="1"/>
    <col min="15105" max="15105" width="13.5" style="108" customWidth="1"/>
    <col min="15106" max="15106" width="12.69921875" style="108" customWidth="1"/>
    <col min="15107" max="15107" width="10.19921875" style="108" customWidth="1"/>
    <col min="15108" max="15108" width="9.8984375" style="108" customWidth="1"/>
    <col min="15109" max="15109" width="10.69921875" style="108" customWidth="1"/>
    <col min="15110" max="15110" width="12.59765625" style="108" customWidth="1"/>
    <col min="15111" max="15111" width="9" style="108" customWidth="1"/>
    <col min="15112" max="15112" width="10.3984375" style="108" customWidth="1"/>
    <col min="15113" max="15113" width="11.296875" style="108" customWidth="1"/>
    <col min="15114" max="15114" width="12.59765625" style="108" customWidth="1"/>
    <col min="15115" max="15115" width="10.3984375" style="108" customWidth="1"/>
    <col min="15116" max="15120" width="10.19921875" style="108" customWidth="1"/>
    <col min="15121" max="15121" width="10.69921875" style="108" customWidth="1"/>
    <col min="15122" max="15123" width="10.19921875" style="108" customWidth="1"/>
    <col min="15124" max="15124" width="10.5" style="108" customWidth="1"/>
    <col min="15125" max="15125" width="11" style="108" customWidth="1"/>
    <col min="15126" max="15126" width="11.296875" style="108" customWidth="1"/>
    <col min="15127" max="15127" width="10.69921875" style="108" customWidth="1"/>
    <col min="15128" max="15129" width="10.19921875" style="108" customWidth="1"/>
    <col min="15130" max="15130" width="10.5" style="108" customWidth="1"/>
    <col min="15131" max="15131" width="11" style="108" customWidth="1"/>
    <col min="15132" max="15132" width="11.296875" style="108" customWidth="1"/>
    <col min="15133" max="15359" width="13.796875" style="108"/>
    <col min="15360" max="15360" width="20.59765625" style="108" customWidth="1"/>
    <col min="15361" max="15361" width="13.5" style="108" customWidth="1"/>
    <col min="15362" max="15362" width="12.69921875" style="108" customWidth="1"/>
    <col min="15363" max="15363" width="10.19921875" style="108" customWidth="1"/>
    <col min="15364" max="15364" width="9.8984375" style="108" customWidth="1"/>
    <col min="15365" max="15365" width="10.69921875" style="108" customWidth="1"/>
    <col min="15366" max="15366" width="12.59765625" style="108" customWidth="1"/>
    <col min="15367" max="15367" width="9" style="108" customWidth="1"/>
    <col min="15368" max="15368" width="10.3984375" style="108" customWidth="1"/>
    <col min="15369" max="15369" width="11.296875" style="108" customWidth="1"/>
    <col min="15370" max="15370" width="12.59765625" style="108" customWidth="1"/>
    <col min="15371" max="15371" width="10.3984375" style="108" customWidth="1"/>
    <col min="15372" max="15376" width="10.19921875" style="108" customWidth="1"/>
    <col min="15377" max="15377" width="10.69921875" style="108" customWidth="1"/>
    <col min="15378" max="15379" width="10.19921875" style="108" customWidth="1"/>
    <col min="15380" max="15380" width="10.5" style="108" customWidth="1"/>
    <col min="15381" max="15381" width="11" style="108" customWidth="1"/>
    <col min="15382" max="15382" width="11.296875" style="108" customWidth="1"/>
    <col min="15383" max="15383" width="10.69921875" style="108" customWidth="1"/>
    <col min="15384" max="15385" width="10.19921875" style="108" customWidth="1"/>
    <col min="15386" max="15386" width="10.5" style="108" customWidth="1"/>
    <col min="15387" max="15387" width="11" style="108" customWidth="1"/>
    <col min="15388" max="15388" width="11.296875" style="108" customWidth="1"/>
    <col min="15389" max="15615" width="13.796875" style="108"/>
    <col min="15616" max="15616" width="20.59765625" style="108" customWidth="1"/>
    <col min="15617" max="15617" width="13.5" style="108" customWidth="1"/>
    <col min="15618" max="15618" width="12.69921875" style="108" customWidth="1"/>
    <col min="15619" max="15619" width="10.19921875" style="108" customWidth="1"/>
    <col min="15620" max="15620" width="9.8984375" style="108" customWidth="1"/>
    <col min="15621" max="15621" width="10.69921875" style="108" customWidth="1"/>
    <col min="15622" max="15622" width="12.59765625" style="108" customWidth="1"/>
    <col min="15623" max="15623" width="9" style="108" customWidth="1"/>
    <col min="15624" max="15624" width="10.3984375" style="108" customWidth="1"/>
    <col min="15625" max="15625" width="11.296875" style="108" customWidth="1"/>
    <col min="15626" max="15626" width="12.59765625" style="108" customWidth="1"/>
    <col min="15627" max="15627" width="10.3984375" style="108" customWidth="1"/>
    <col min="15628" max="15632" width="10.19921875" style="108" customWidth="1"/>
    <col min="15633" max="15633" width="10.69921875" style="108" customWidth="1"/>
    <col min="15634" max="15635" width="10.19921875" style="108" customWidth="1"/>
    <col min="15636" max="15636" width="10.5" style="108" customWidth="1"/>
    <col min="15637" max="15637" width="11" style="108" customWidth="1"/>
    <col min="15638" max="15638" width="11.296875" style="108" customWidth="1"/>
    <col min="15639" max="15639" width="10.69921875" style="108" customWidth="1"/>
    <col min="15640" max="15641" width="10.19921875" style="108" customWidth="1"/>
    <col min="15642" max="15642" width="10.5" style="108" customWidth="1"/>
    <col min="15643" max="15643" width="11" style="108" customWidth="1"/>
    <col min="15644" max="15644" width="11.296875" style="108" customWidth="1"/>
    <col min="15645" max="15871" width="13.796875" style="108"/>
    <col min="15872" max="15872" width="20.59765625" style="108" customWidth="1"/>
    <col min="15873" max="15873" width="13.5" style="108" customWidth="1"/>
    <col min="15874" max="15874" width="12.69921875" style="108" customWidth="1"/>
    <col min="15875" max="15875" width="10.19921875" style="108" customWidth="1"/>
    <col min="15876" max="15876" width="9.8984375" style="108" customWidth="1"/>
    <col min="15877" max="15877" width="10.69921875" style="108" customWidth="1"/>
    <col min="15878" max="15878" width="12.59765625" style="108" customWidth="1"/>
    <col min="15879" max="15879" width="9" style="108" customWidth="1"/>
    <col min="15880" max="15880" width="10.3984375" style="108" customWidth="1"/>
    <col min="15881" max="15881" width="11.296875" style="108" customWidth="1"/>
    <col min="15882" max="15882" width="12.59765625" style="108" customWidth="1"/>
    <col min="15883" max="15883" width="10.3984375" style="108" customWidth="1"/>
    <col min="15884" max="15888" width="10.19921875" style="108" customWidth="1"/>
    <col min="15889" max="15889" width="10.69921875" style="108" customWidth="1"/>
    <col min="15890" max="15891" width="10.19921875" style="108" customWidth="1"/>
    <col min="15892" max="15892" width="10.5" style="108" customWidth="1"/>
    <col min="15893" max="15893" width="11" style="108" customWidth="1"/>
    <col min="15894" max="15894" width="11.296875" style="108" customWidth="1"/>
    <col min="15895" max="15895" width="10.69921875" style="108" customWidth="1"/>
    <col min="15896" max="15897" width="10.19921875" style="108" customWidth="1"/>
    <col min="15898" max="15898" width="10.5" style="108" customWidth="1"/>
    <col min="15899" max="15899" width="11" style="108" customWidth="1"/>
    <col min="15900" max="15900" width="11.296875" style="108" customWidth="1"/>
    <col min="15901" max="16127" width="13.796875" style="108"/>
    <col min="16128" max="16128" width="20.59765625" style="108" customWidth="1"/>
    <col min="16129" max="16129" width="13.5" style="108" customWidth="1"/>
    <col min="16130" max="16130" width="12.69921875" style="108" customWidth="1"/>
    <col min="16131" max="16131" width="10.19921875" style="108" customWidth="1"/>
    <col min="16132" max="16132" width="9.8984375" style="108" customWidth="1"/>
    <col min="16133" max="16133" width="10.69921875" style="108" customWidth="1"/>
    <col min="16134" max="16134" width="12.59765625" style="108" customWidth="1"/>
    <col min="16135" max="16135" width="9" style="108" customWidth="1"/>
    <col min="16136" max="16136" width="10.3984375" style="108" customWidth="1"/>
    <col min="16137" max="16137" width="11.296875" style="108" customWidth="1"/>
    <col min="16138" max="16138" width="12.59765625" style="108" customWidth="1"/>
    <col min="16139" max="16139" width="10.3984375" style="108" customWidth="1"/>
    <col min="16140" max="16144" width="10.19921875" style="108" customWidth="1"/>
    <col min="16145" max="16145" width="10.69921875" style="108" customWidth="1"/>
    <col min="16146" max="16147" width="10.19921875" style="108" customWidth="1"/>
    <col min="16148" max="16148" width="10.5" style="108" customWidth="1"/>
    <col min="16149" max="16149" width="11" style="108" customWidth="1"/>
    <col min="16150" max="16150" width="11.296875" style="108" customWidth="1"/>
    <col min="16151" max="16151" width="10.69921875" style="108" customWidth="1"/>
    <col min="16152" max="16153" width="10.19921875" style="108" customWidth="1"/>
    <col min="16154" max="16154" width="10.5" style="108" customWidth="1"/>
    <col min="16155" max="16155" width="11" style="108" customWidth="1"/>
    <col min="16156" max="16156" width="11.296875" style="108" customWidth="1"/>
    <col min="16157" max="16384" width="13.796875" style="108"/>
  </cols>
  <sheetData>
    <row r="1" spans="1:35" ht="13" x14ac:dyDescent="0.3">
      <c r="A1" s="107" t="s">
        <v>313</v>
      </c>
      <c r="K1" s="116"/>
    </row>
    <row r="2" spans="1:35" s="183" customFormat="1" ht="13" x14ac:dyDescent="0.3">
      <c r="A2" s="186">
        <v>43200</v>
      </c>
      <c r="B2" s="182"/>
      <c r="I2" s="184"/>
      <c r="J2" s="182"/>
      <c r="K2" s="274" t="s">
        <v>305</v>
      </c>
      <c r="Q2" s="114"/>
      <c r="R2" s="114"/>
      <c r="S2" s="274" t="s">
        <v>306</v>
      </c>
      <c r="T2" s="115"/>
      <c r="W2" s="274" t="s">
        <v>307</v>
      </c>
      <c r="AC2" s="274" t="s">
        <v>308</v>
      </c>
      <c r="AD2" s="189"/>
      <c r="AE2" s="189"/>
      <c r="AF2" s="189"/>
      <c r="AG2" s="189"/>
      <c r="AH2" s="189"/>
      <c r="AI2" s="274" t="s">
        <v>308</v>
      </c>
    </row>
    <row r="3" spans="1:35" s="116" customFormat="1" ht="77" x14ac:dyDescent="0.25">
      <c r="A3" s="116" t="s">
        <v>238</v>
      </c>
      <c r="B3" s="116" t="s">
        <v>239</v>
      </c>
      <c r="C3" s="116" t="s">
        <v>240</v>
      </c>
      <c r="D3" s="117" t="s">
        <v>241</v>
      </c>
      <c r="E3" s="116" t="s">
        <v>242</v>
      </c>
      <c r="F3" s="116" t="s">
        <v>243</v>
      </c>
      <c r="G3" s="116" t="s">
        <v>244</v>
      </c>
      <c r="H3" s="117" t="s">
        <v>245</v>
      </c>
      <c r="I3" s="116" t="s">
        <v>246</v>
      </c>
      <c r="J3" s="116" t="s">
        <v>247</v>
      </c>
      <c r="K3" s="116" t="s">
        <v>301</v>
      </c>
      <c r="L3" s="117" t="s">
        <v>248</v>
      </c>
      <c r="M3" s="116" t="s">
        <v>249</v>
      </c>
      <c r="N3" s="116" t="s">
        <v>250</v>
      </c>
      <c r="O3" s="116" t="s">
        <v>251</v>
      </c>
      <c r="P3" s="117" t="s">
        <v>252</v>
      </c>
      <c r="Q3" s="116" t="s">
        <v>253</v>
      </c>
      <c r="R3" s="116" t="s">
        <v>254</v>
      </c>
      <c r="S3" s="116" t="s">
        <v>251</v>
      </c>
      <c r="T3" s="117" t="s">
        <v>255</v>
      </c>
      <c r="U3" s="118" t="s">
        <v>256</v>
      </c>
      <c r="V3" s="118" t="s">
        <v>257</v>
      </c>
      <c r="W3" s="118" t="s">
        <v>258</v>
      </c>
      <c r="X3" s="116" t="s">
        <v>259</v>
      </c>
      <c r="Y3" s="116" t="s">
        <v>260</v>
      </c>
      <c r="Z3" s="117" t="s">
        <v>255</v>
      </c>
      <c r="AA3" s="118" t="s">
        <v>261</v>
      </c>
      <c r="AB3" s="118" t="s">
        <v>262</v>
      </c>
      <c r="AC3" s="118" t="s">
        <v>263</v>
      </c>
      <c r="AD3" s="190" t="s">
        <v>280</v>
      </c>
      <c r="AE3" s="190" t="s">
        <v>279</v>
      </c>
      <c r="AF3" s="191" t="s">
        <v>281</v>
      </c>
      <c r="AG3" s="192" t="s">
        <v>282</v>
      </c>
      <c r="AH3" s="192" t="s">
        <v>283</v>
      </c>
      <c r="AI3" s="192" t="s">
        <v>284</v>
      </c>
    </row>
    <row r="4" spans="1:35" x14ac:dyDescent="0.25">
      <c r="A4" s="119" t="s">
        <v>264</v>
      </c>
      <c r="B4" s="120">
        <v>3574097</v>
      </c>
      <c r="C4" s="121">
        <v>7.84</v>
      </c>
      <c r="D4" s="110">
        <f t="shared" ref="D4:D16" si="0">(C4/2000)*B4</f>
        <v>14010.46024</v>
      </c>
      <c r="E4" s="122">
        <f t="shared" ref="E4:E16" si="1">D4/365</f>
        <v>38.384822575342469</v>
      </c>
      <c r="F4" s="123">
        <f>9.95/100</f>
        <v>9.9499999999999991E-2</v>
      </c>
      <c r="G4" s="124">
        <f>C4-(C4*F4)</f>
        <v>7.05992</v>
      </c>
      <c r="H4" s="112">
        <f t="shared" ref="H4:H16" si="2">(G4/2000)*B4</f>
        <v>12616.41944612</v>
      </c>
      <c r="I4" s="122">
        <f t="shared" ref="I4:I16" si="3">H4/365</f>
        <v>34.565532729095892</v>
      </c>
      <c r="J4" s="123">
        <f>14.2/100</f>
        <v>0.14199999999999999</v>
      </c>
      <c r="K4" s="124">
        <f>G4-(G4*J4)</f>
        <v>6.0574113599999997</v>
      </c>
      <c r="L4" s="112">
        <f t="shared" ref="L4:L16" si="4">(K4/2000)*B4</f>
        <v>10824.88788477096</v>
      </c>
      <c r="M4" s="122">
        <f t="shared" ref="M4:M16" si="5">L4/365</f>
        <v>29.657227081564276</v>
      </c>
      <c r="N4" s="123">
        <f t="shared" ref="N4:N16" si="6">2/100</f>
        <v>0.02</v>
      </c>
      <c r="O4" s="124">
        <f>K4-(K4*N4)</f>
        <v>5.9362631327999997</v>
      </c>
      <c r="P4" s="112">
        <f>(O4/2000)*B4</f>
        <v>10608.390127075541</v>
      </c>
      <c r="Q4" s="122">
        <f>P4/365</f>
        <v>29.06408253993299</v>
      </c>
      <c r="R4" s="185">
        <v>3.1E-2</v>
      </c>
      <c r="S4" s="124">
        <f>O4-(O4*R4)</f>
        <v>5.7522389756832002</v>
      </c>
      <c r="T4" s="112">
        <f>(S4/2000)*B4</f>
        <v>10279.5300331362</v>
      </c>
      <c r="U4" s="122">
        <f t="shared" ref="U4:U16" si="7">T4/365</f>
        <v>28.163095981195067</v>
      </c>
      <c r="V4" s="125">
        <f>P4*$R4</f>
        <v>328.86009393934177</v>
      </c>
      <c r="W4" s="125">
        <f>Q4*$R4</f>
        <v>0.90098655873792266</v>
      </c>
      <c r="X4" s="185">
        <v>0.10299999999999999</v>
      </c>
      <c r="Y4" s="124">
        <f t="shared" ref="Y4:Y16" si="8">S4-(S4*X4)</f>
        <v>5.1597583611878308</v>
      </c>
      <c r="Z4" s="112">
        <f t="shared" ref="Z4:Z16" si="9">(Y4/2000)*B4</f>
        <v>9220.7384397231708</v>
      </c>
      <c r="AA4" s="122">
        <f t="shared" ref="AA4:AA16" si="10">Z4/365</f>
        <v>25.262297095131974</v>
      </c>
      <c r="AB4" s="125">
        <f>Z4*X4</f>
        <v>949.73605929148653</v>
      </c>
      <c r="AC4" s="125">
        <f>AA4*X4</f>
        <v>2.602016600798593</v>
      </c>
      <c r="AD4" s="193">
        <v>7.1999999999999995E-2</v>
      </c>
      <c r="AE4" s="194">
        <f t="shared" ref="AE4:AE16" si="11">Y4-(Y4*AD4)</f>
        <v>4.7882557591823067</v>
      </c>
      <c r="AF4" s="195">
        <f>(AE4/2000)*$B4</f>
        <v>8556.8452720631012</v>
      </c>
      <c r="AG4" s="196">
        <f t="shared" ref="AG4:AG16" si="12">AF4/365</f>
        <v>23.443411704282468</v>
      </c>
      <c r="AH4" s="197">
        <f>AF4*AD4</f>
        <v>616.09285958854321</v>
      </c>
      <c r="AI4" s="197">
        <f>AG4*AD4</f>
        <v>1.6879256427083376</v>
      </c>
    </row>
    <row r="5" spans="1:35" x14ac:dyDescent="0.25">
      <c r="A5" s="119" t="s">
        <v>265</v>
      </c>
      <c r="B5" s="120">
        <v>897934</v>
      </c>
      <c r="C5" s="121">
        <v>7.84</v>
      </c>
      <c r="D5" s="110">
        <f t="shared" si="0"/>
        <v>3519.90128</v>
      </c>
      <c r="E5" s="122">
        <f t="shared" si="1"/>
        <v>9.6435651506849318</v>
      </c>
      <c r="F5" s="123">
        <f t="shared" ref="F5:F16" si="13">9.95/100</f>
        <v>9.9499999999999991E-2</v>
      </c>
      <c r="G5" s="124">
        <f t="shared" ref="G5:G16" si="14">C5-(C5*F5)</f>
        <v>7.05992</v>
      </c>
      <c r="H5" s="112">
        <f t="shared" si="2"/>
        <v>3169.6711026399998</v>
      </c>
      <c r="I5" s="122">
        <f t="shared" si="3"/>
        <v>8.6840304181917798</v>
      </c>
      <c r="J5" s="123">
        <f t="shared" ref="J5:J16" si="15">14.2/100</f>
        <v>0.14199999999999999</v>
      </c>
      <c r="K5" s="124">
        <f t="shared" ref="K5:K16" si="16">G5-(G5*J5)</f>
        <v>6.0574113599999997</v>
      </c>
      <c r="L5" s="112">
        <f t="shared" si="4"/>
        <v>2719.5778060651201</v>
      </c>
      <c r="M5" s="122">
        <f t="shared" si="5"/>
        <v>7.4508980988085485</v>
      </c>
      <c r="N5" s="123">
        <f t="shared" si="6"/>
        <v>0.02</v>
      </c>
      <c r="O5" s="124">
        <f t="shared" ref="O5:O16" si="17">K5-(K5*N5)</f>
        <v>5.9362631327999997</v>
      </c>
      <c r="P5" s="112">
        <f t="shared" ref="P5:P16" si="18">(O5/2000)*B5</f>
        <v>2665.1862499438175</v>
      </c>
      <c r="Q5" s="122">
        <f t="shared" ref="Q5:Q16" si="19">P5/365</f>
        <v>7.3018801368323771</v>
      </c>
      <c r="R5" s="185">
        <v>3.1E-2</v>
      </c>
      <c r="S5" s="124">
        <f t="shared" ref="S5:S16" si="20">O5-(O5*R5)</f>
        <v>5.7522389756832002</v>
      </c>
      <c r="T5" s="112">
        <f t="shared" ref="T5:T16" si="21">(S5/2000)*B5</f>
        <v>2582.5654761955593</v>
      </c>
      <c r="U5" s="122">
        <f t="shared" si="7"/>
        <v>7.0755218525905734</v>
      </c>
      <c r="V5" s="125">
        <f t="shared" ref="V5:W16" si="22">P5*$R5</f>
        <v>82.620773748258344</v>
      </c>
      <c r="W5" s="125">
        <f t="shared" si="22"/>
        <v>0.22635828424180368</v>
      </c>
      <c r="X5" s="185">
        <v>0.10299999999999999</v>
      </c>
      <c r="Y5" s="124">
        <f t="shared" si="8"/>
        <v>5.1597583611878308</v>
      </c>
      <c r="Z5" s="112">
        <f t="shared" si="9"/>
        <v>2316.5612321474168</v>
      </c>
      <c r="AA5" s="122">
        <f t="shared" si="10"/>
        <v>6.346743101773745</v>
      </c>
      <c r="AB5" s="125">
        <f t="shared" ref="AB5:AB16" si="23">Z5*X5</f>
        <v>238.60580691118392</v>
      </c>
      <c r="AC5" s="125">
        <f t="shared" ref="AC5:AC16" si="24">AA5*X5</f>
        <v>0.65371453948269576</v>
      </c>
      <c r="AD5" s="193">
        <v>7.1999999999999995E-2</v>
      </c>
      <c r="AE5" s="194">
        <f t="shared" si="11"/>
        <v>4.7882557591823067</v>
      </c>
      <c r="AF5" s="195">
        <f t="shared" ref="AF5:AF16" si="25">(AE5/2000)*$B5</f>
        <v>2149.7688234328025</v>
      </c>
      <c r="AG5" s="196">
        <f t="shared" si="12"/>
        <v>5.8897775984460345</v>
      </c>
      <c r="AH5" s="197">
        <f t="shared" ref="AH5:AH16" si="26">AF5*AD5</f>
        <v>154.78335528716175</v>
      </c>
      <c r="AI5" s="197">
        <f t="shared" ref="AI5:AI16" si="27">AG5*AD5</f>
        <v>0.42406398708811444</v>
      </c>
    </row>
    <row r="6" spans="1:35" x14ac:dyDescent="0.25">
      <c r="A6" s="119" t="s">
        <v>266</v>
      </c>
      <c r="B6" s="120">
        <v>601723</v>
      </c>
      <c r="C6" s="121">
        <v>7.84</v>
      </c>
      <c r="D6" s="110">
        <f t="shared" si="0"/>
        <v>2358.75416</v>
      </c>
      <c r="E6" s="122">
        <f t="shared" si="1"/>
        <v>6.4623401643835612</v>
      </c>
      <c r="F6" s="123">
        <f t="shared" si="13"/>
        <v>9.9499999999999991E-2</v>
      </c>
      <c r="G6" s="124">
        <f t="shared" si="14"/>
        <v>7.05992</v>
      </c>
      <c r="H6" s="112">
        <f t="shared" si="2"/>
        <v>2124.0581210800001</v>
      </c>
      <c r="I6" s="122">
        <f t="shared" si="3"/>
        <v>5.8193373180273973</v>
      </c>
      <c r="J6" s="123">
        <f t="shared" si="15"/>
        <v>0.14199999999999999</v>
      </c>
      <c r="K6" s="124">
        <f t="shared" si="16"/>
        <v>6.0574113599999997</v>
      </c>
      <c r="L6" s="112">
        <f t="shared" si="4"/>
        <v>1822.44186788664</v>
      </c>
      <c r="M6" s="122">
        <f t="shared" si="5"/>
        <v>4.9929914188675069</v>
      </c>
      <c r="N6" s="123">
        <f t="shared" si="6"/>
        <v>0.02</v>
      </c>
      <c r="O6" s="124">
        <f t="shared" si="17"/>
        <v>5.9362631327999997</v>
      </c>
      <c r="P6" s="112">
        <f t="shared" si="18"/>
        <v>1785.9930305289072</v>
      </c>
      <c r="Q6" s="122">
        <f t="shared" si="19"/>
        <v>4.8931315904901567</v>
      </c>
      <c r="R6" s="185">
        <v>3.1E-2</v>
      </c>
      <c r="S6" s="124">
        <f t="shared" si="20"/>
        <v>5.7522389756832002</v>
      </c>
      <c r="T6" s="112">
        <f t="shared" si="21"/>
        <v>1730.6272465825111</v>
      </c>
      <c r="U6" s="122">
        <f t="shared" si="7"/>
        <v>4.7414445111849624</v>
      </c>
      <c r="V6" s="125">
        <f t="shared" si="22"/>
        <v>55.365783946396121</v>
      </c>
      <c r="W6" s="125">
        <f t="shared" si="22"/>
        <v>0.15168707930519484</v>
      </c>
      <c r="X6" s="185">
        <v>0.10299999999999999</v>
      </c>
      <c r="Y6" s="124">
        <f t="shared" si="8"/>
        <v>5.1597583611878308</v>
      </c>
      <c r="Z6" s="112">
        <f t="shared" si="9"/>
        <v>1552.3726401845126</v>
      </c>
      <c r="AA6" s="122">
        <f t="shared" si="10"/>
        <v>4.2530757265329111</v>
      </c>
      <c r="AB6" s="125">
        <f t="shared" si="23"/>
        <v>159.8943819390048</v>
      </c>
      <c r="AC6" s="125">
        <f t="shared" si="24"/>
        <v>0.43806679983288982</v>
      </c>
      <c r="AD6" s="193">
        <v>7.1999999999999995E-2</v>
      </c>
      <c r="AE6" s="194">
        <f t="shared" si="11"/>
        <v>4.7882557591823067</v>
      </c>
      <c r="AF6" s="195">
        <f t="shared" si="25"/>
        <v>1440.6018100912274</v>
      </c>
      <c r="AG6" s="196">
        <f t="shared" si="12"/>
        <v>3.9468542742225408</v>
      </c>
      <c r="AH6" s="197">
        <f t="shared" si="26"/>
        <v>103.72333032656837</v>
      </c>
      <c r="AI6" s="197">
        <f t="shared" si="27"/>
        <v>0.28417350774402289</v>
      </c>
    </row>
    <row r="7" spans="1:35" x14ac:dyDescent="0.25">
      <c r="A7" s="119" t="s">
        <v>267</v>
      </c>
      <c r="B7" s="120">
        <v>1328361</v>
      </c>
      <c r="C7" s="121">
        <v>7.84</v>
      </c>
      <c r="D7" s="110">
        <f t="shared" si="0"/>
        <v>5207.1751199999999</v>
      </c>
      <c r="E7" s="122">
        <f t="shared" si="1"/>
        <v>14.266233205479452</v>
      </c>
      <c r="F7" s="123">
        <f t="shared" si="13"/>
        <v>9.9499999999999991E-2</v>
      </c>
      <c r="G7" s="124">
        <f t="shared" si="14"/>
        <v>7.05992</v>
      </c>
      <c r="H7" s="112">
        <f t="shared" si="2"/>
        <v>4689.0611955599998</v>
      </c>
      <c r="I7" s="122">
        <f t="shared" si="3"/>
        <v>12.846743001534247</v>
      </c>
      <c r="J7" s="123">
        <f t="shared" si="15"/>
        <v>0.14199999999999999</v>
      </c>
      <c r="K7" s="124">
        <f t="shared" si="16"/>
        <v>6.0574113599999997</v>
      </c>
      <c r="L7" s="112">
        <f t="shared" si="4"/>
        <v>4023.21450579048</v>
      </c>
      <c r="M7" s="122">
        <f t="shared" si="5"/>
        <v>11.022505495316384</v>
      </c>
      <c r="N7" s="123">
        <f t="shared" si="6"/>
        <v>0.02</v>
      </c>
      <c r="O7" s="124">
        <f t="shared" si="17"/>
        <v>5.9362631327999997</v>
      </c>
      <c r="P7" s="112">
        <f t="shared" si="18"/>
        <v>3942.7502156746705</v>
      </c>
      <c r="Q7" s="122">
        <f t="shared" si="19"/>
        <v>10.802055385410057</v>
      </c>
      <c r="R7" s="185">
        <v>3.1E-2</v>
      </c>
      <c r="S7" s="124">
        <f t="shared" si="20"/>
        <v>5.7522389756832002</v>
      </c>
      <c r="T7" s="112">
        <f t="shared" si="21"/>
        <v>3820.5249589887553</v>
      </c>
      <c r="U7" s="122">
        <f t="shared" si="7"/>
        <v>10.467191668462343</v>
      </c>
      <c r="V7" s="125">
        <f t="shared" si="22"/>
        <v>122.22525668591479</v>
      </c>
      <c r="W7" s="125">
        <f t="shared" si="22"/>
        <v>0.33486371694771178</v>
      </c>
      <c r="X7" s="185">
        <v>0.10299999999999999</v>
      </c>
      <c r="Y7" s="124">
        <f t="shared" si="8"/>
        <v>5.1597583611878308</v>
      </c>
      <c r="Z7" s="112">
        <f t="shared" si="9"/>
        <v>3427.0108882129143</v>
      </c>
      <c r="AA7" s="122">
        <f t="shared" si="10"/>
        <v>9.3890709266107244</v>
      </c>
      <c r="AB7" s="125">
        <f t="shared" si="23"/>
        <v>352.98212148593018</v>
      </c>
      <c r="AC7" s="125">
        <f t="shared" si="24"/>
        <v>0.96707430544090456</v>
      </c>
      <c r="AD7" s="193">
        <v>7.1999999999999995E-2</v>
      </c>
      <c r="AE7" s="194">
        <f t="shared" si="11"/>
        <v>4.7882557591823067</v>
      </c>
      <c r="AF7" s="195">
        <f t="shared" si="25"/>
        <v>3180.2661042615837</v>
      </c>
      <c r="AG7" s="196">
        <f t="shared" si="12"/>
        <v>8.7130578198947504</v>
      </c>
      <c r="AH7" s="197">
        <f t="shared" si="26"/>
        <v>228.97915950683401</v>
      </c>
      <c r="AI7" s="197">
        <f t="shared" si="27"/>
        <v>0.62734016303242202</v>
      </c>
    </row>
    <row r="8" spans="1:35" x14ac:dyDescent="0.25">
      <c r="A8" s="119" t="s">
        <v>268</v>
      </c>
      <c r="B8" s="120">
        <v>5773552</v>
      </c>
      <c r="C8" s="121">
        <v>7.84</v>
      </c>
      <c r="D8" s="110">
        <f t="shared" si="0"/>
        <v>22632.323840000001</v>
      </c>
      <c r="E8" s="122">
        <f t="shared" si="1"/>
        <v>62.006366684931507</v>
      </c>
      <c r="F8" s="123">
        <f t="shared" si="13"/>
        <v>9.9499999999999991E-2</v>
      </c>
      <c r="G8" s="124">
        <f t="shared" si="14"/>
        <v>7.05992</v>
      </c>
      <c r="H8" s="112">
        <f t="shared" si="2"/>
        <v>20380.407617919998</v>
      </c>
      <c r="I8" s="122">
        <f t="shared" si="3"/>
        <v>55.836733199780817</v>
      </c>
      <c r="J8" s="123">
        <f t="shared" si="15"/>
        <v>0.14199999999999999</v>
      </c>
      <c r="K8" s="124">
        <f t="shared" si="16"/>
        <v>6.0574113599999997</v>
      </c>
      <c r="L8" s="112">
        <f t="shared" si="4"/>
        <v>17486.389736175359</v>
      </c>
      <c r="M8" s="122">
        <f t="shared" si="5"/>
        <v>47.907917085411945</v>
      </c>
      <c r="N8" s="123">
        <f t="shared" si="6"/>
        <v>0.02</v>
      </c>
      <c r="O8" s="124">
        <f t="shared" si="17"/>
        <v>5.9362631327999997</v>
      </c>
      <c r="P8" s="112">
        <f t="shared" si="18"/>
        <v>17136.661941451854</v>
      </c>
      <c r="Q8" s="122">
        <f t="shared" si="19"/>
        <v>46.949758743703711</v>
      </c>
      <c r="R8" s="185">
        <v>3.1E-2</v>
      </c>
      <c r="S8" s="124">
        <f t="shared" si="20"/>
        <v>5.7522389756832002</v>
      </c>
      <c r="T8" s="112">
        <f t="shared" si="21"/>
        <v>16605.425421266846</v>
      </c>
      <c r="U8" s="122">
        <f t="shared" si="7"/>
        <v>45.494316222648891</v>
      </c>
      <c r="V8" s="125">
        <f t="shared" si="22"/>
        <v>531.23652018500741</v>
      </c>
      <c r="W8" s="125">
        <f t="shared" si="22"/>
        <v>1.455442521054815</v>
      </c>
      <c r="X8" s="185">
        <v>0.10299999999999999</v>
      </c>
      <c r="Y8" s="124">
        <f t="shared" si="8"/>
        <v>5.1597583611878308</v>
      </c>
      <c r="Z8" s="112">
        <f t="shared" si="9"/>
        <v>14895.066602876363</v>
      </c>
      <c r="AA8" s="122">
        <f t="shared" si="10"/>
        <v>40.808401651716061</v>
      </c>
      <c r="AB8" s="125">
        <f t="shared" si="23"/>
        <v>1534.1918600962654</v>
      </c>
      <c r="AC8" s="125">
        <f t="shared" si="24"/>
        <v>4.2032653701267542</v>
      </c>
      <c r="AD8" s="193">
        <v>7.1999999999999995E-2</v>
      </c>
      <c r="AE8" s="194">
        <f t="shared" si="11"/>
        <v>4.7882557591823067</v>
      </c>
      <c r="AF8" s="195">
        <f t="shared" si="25"/>
        <v>13822.621807469262</v>
      </c>
      <c r="AG8" s="196">
        <f t="shared" si="12"/>
        <v>37.8701967327925</v>
      </c>
      <c r="AH8" s="197">
        <f t="shared" si="26"/>
        <v>995.2287701377868</v>
      </c>
      <c r="AI8" s="197">
        <f t="shared" si="27"/>
        <v>2.7266541647610598</v>
      </c>
    </row>
    <row r="9" spans="1:35" x14ac:dyDescent="0.25">
      <c r="A9" s="119" t="s">
        <v>269</v>
      </c>
      <c r="B9" s="120">
        <v>6547629</v>
      </c>
      <c r="C9" s="121">
        <v>7.84</v>
      </c>
      <c r="D9" s="110">
        <f t="shared" si="0"/>
        <v>25666.705679999999</v>
      </c>
      <c r="E9" s="122">
        <f t="shared" si="1"/>
        <v>70.319741589041087</v>
      </c>
      <c r="F9" s="123">
        <f t="shared" si="13"/>
        <v>9.9499999999999991E-2</v>
      </c>
      <c r="G9" s="124">
        <f t="shared" si="14"/>
        <v>7.05992</v>
      </c>
      <c r="H9" s="112">
        <f t="shared" si="2"/>
        <v>23112.868464840001</v>
      </c>
      <c r="I9" s="122">
        <f t="shared" si="3"/>
        <v>63.322927300931511</v>
      </c>
      <c r="J9" s="123">
        <f t="shared" si="15"/>
        <v>0.14199999999999999</v>
      </c>
      <c r="K9" s="124">
        <f t="shared" si="16"/>
        <v>6.0574113599999997</v>
      </c>
      <c r="L9" s="112">
        <f t="shared" si="4"/>
        <v>19830.84114283272</v>
      </c>
      <c r="M9" s="122">
        <f t="shared" si="5"/>
        <v>54.331071624199232</v>
      </c>
      <c r="N9" s="123">
        <f t="shared" si="6"/>
        <v>0.02</v>
      </c>
      <c r="O9" s="124">
        <f t="shared" si="17"/>
        <v>5.9362631327999997</v>
      </c>
      <c r="P9" s="112">
        <f t="shared" si="18"/>
        <v>19434.224319976067</v>
      </c>
      <c r="Q9" s="122">
        <f t="shared" si="19"/>
        <v>53.244450191715252</v>
      </c>
      <c r="R9" s="185">
        <v>3.1E-2</v>
      </c>
      <c r="S9" s="124">
        <f t="shared" si="20"/>
        <v>5.7522389756832002</v>
      </c>
      <c r="T9" s="112">
        <f t="shared" si="21"/>
        <v>18831.763366056806</v>
      </c>
      <c r="U9" s="122">
        <f t="shared" si="7"/>
        <v>51.593872235772075</v>
      </c>
      <c r="V9" s="125">
        <f t="shared" si="22"/>
        <v>602.46095391925803</v>
      </c>
      <c r="W9" s="125">
        <f t="shared" si="22"/>
        <v>1.6505779559431728</v>
      </c>
      <c r="X9" s="185">
        <v>0.10299999999999999</v>
      </c>
      <c r="Y9" s="124">
        <f t="shared" si="8"/>
        <v>5.1597583611878308</v>
      </c>
      <c r="Z9" s="112">
        <f t="shared" si="9"/>
        <v>16892.09173935296</v>
      </c>
      <c r="AA9" s="122">
        <f t="shared" si="10"/>
        <v>46.279703395487559</v>
      </c>
      <c r="AB9" s="125">
        <f t="shared" si="23"/>
        <v>1739.8854491533548</v>
      </c>
      <c r="AC9" s="125">
        <f t="shared" si="24"/>
        <v>4.7668094497352183</v>
      </c>
      <c r="AD9" s="193">
        <v>7.1999999999999995E-2</v>
      </c>
      <c r="AE9" s="194">
        <f t="shared" si="11"/>
        <v>4.7882557591823067</v>
      </c>
      <c r="AF9" s="195">
        <f t="shared" si="25"/>
        <v>15675.861134119543</v>
      </c>
      <c r="AG9" s="196">
        <f t="shared" si="12"/>
        <v>42.947564751012443</v>
      </c>
      <c r="AH9" s="197">
        <f t="shared" si="26"/>
        <v>1128.6620016566069</v>
      </c>
      <c r="AI9" s="197">
        <f t="shared" si="27"/>
        <v>3.0922246620728955</v>
      </c>
    </row>
    <row r="10" spans="1:35" x14ac:dyDescent="0.25">
      <c r="A10" s="119" t="s">
        <v>270</v>
      </c>
      <c r="B10" s="120">
        <v>1316470</v>
      </c>
      <c r="C10" s="121">
        <v>7.84</v>
      </c>
      <c r="D10" s="110">
        <f t="shared" si="0"/>
        <v>5160.5623999999998</v>
      </c>
      <c r="E10" s="122">
        <f t="shared" si="1"/>
        <v>14.138527123287671</v>
      </c>
      <c r="F10" s="123">
        <f t="shared" si="13"/>
        <v>9.9499999999999991E-2</v>
      </c>
      <c r="G10" s="124">
        <f t="shared" si="14"/>
        <v>7.05992</v>
      </c>
      <c r="H10" s="112">
        <f t="shared" si="2"/>
        <v>4647.0864412000001</v>
      </c>
      <c r="I10" s="122">
        <f t="shared" si="3"/>
        <v>12.731743674520548</v>
      </c>
      <c r="J10" s="123">
        <f t="shared" si="15"/>
        <v>0.14199999999999999</v>
      </c>
      <c r="K10" s="124">
        <f t="shared" si="16"/>
        <v>6.0574113599999997</v>
      </c>
      <c r="L10" s="112">
        <f t="shared" si="4"/>
        <v>3987.2001665496</v>
      </c>
      <c r="M10" s="122">
        <f t="shared" si="5"/>
        <v>10.923836072738631</v>
      </c>
      <c r="N10" s="123">
        <f t="shared" si="6"/>
        <v>0.02</v>
      </c>
      <c r="O10" s="124">
        <f t="shared" si="17"/>
        <v>5.9362631327999997</v>
      </c>
      <c r="P10" s="112">
        <f t="shared" si="18"/>
        <v>3907.4561632186078</v>
      </c>
      <c r="Q10" s="122">
        <f t="shared" si="19"/>
        <v>10.705359351283857</v>
      </c>
      <c r="R10" s="185">
        <v>3.1E-2</v>
      </c>
      <c r="S10" s="124">
        <f t="shared" si="20"/>
        <v>5.7522389756832002</v>
      </c>
      <c r="T10" s="112">
        <f t="shared" si="21"/>
        <v>3786.325022158831</v>
      </c>
      <c r="U10" s="122">
        <f t="shared" si="7"/>
        <v>10.373493211394058</v>
      </c>
      <c r="V10" s="125">
        <f t="shared" si="22"/>
        <v>121.13114105977684</v>
      </c>
      <c r="W10" s="125">
        <f t="shared" si="22"/>
        <v>0.33186613988979957</v>
      </c>
      <c r="X10" s="185">
        <v>0.10299999999999999</v>
      </c>
      <c r="Y10" s="124">
        <f t="shared" si="8"/>
        <v>5.1597583611878308</v>
      </c>
      <c r="Z10" s="112">
        <f t="shared" si="9"/>
        <v>3396.3335448764719</v>
      </c>
      <c r="AA10" s="122">
        <f t="shared" si="10"/>
        <v>9.3050234106204712</v>
      </c>
      <c r="AB10" s="125">
        <f t="shared" si="23"/>
        <v>349.82235512227658</v>
      </c>
      <c r="AC10" s="125">
        <f t="shared" si="24"/>
        <v>0.95841741129390845</v>
      </c>
      <c r="AD10" s="193">
        <v>7.1999999999999995E-2</v>
      </c>
      <c r="AE10" s="194">
        <f t="shared" si="11"/>
        <v>4.7882557591823067</v>
      </c>
      <c r="AF10" s="195">
        <f t="shared" si="25"/>
        <v>3151.7975296453656</v>
      </c>
      <c r="AG10" s="196">
        <f t="shared" si="12"/>
        <v>8.6350617250557953</v>
      </c>
      <c r="AH10" s="197">
        <f t="shared" si="26"/>
        <v>226.92942213446631</v>
      </c>
      <c r="AI10" s="197">
        <f t="shared" si="27"/>
        <v>0.62172444420401718</v>
      </c>
    </row>
    <row r="11" spans="1:35" x14ac:dyDescent="0.25">
      <c r="A11" s="119" t="s">
        <v>271</v>
      </c>
      <c r="B11" s="120">
        <v>8791894</v>
      </c>
      <c r="C11" s="121">
        <v>7.84</v>
      </c>
      <c r="D11" s="110">
        <f t="shared" si="0"/>
        <v>34464.224479999997</v>
      </c>
      <c r="E11" s="122">
        <f t="shared" si="1"/>
        <v>94.422532821917798</v>
      </c>
      <c r="F11" s="123">
        <f t="shared" si="13"/>
        <v>9.9499999999999991E-2</v>
      </c>
      <c r="G11" s="124">
        <f t="shared" si="14"/>
        <v>7.05992</v>
      </c>
      <c r="H11" s="112">
        <f t="shared" si="2"/>
        <v>31035.034144239999</v>
      </c>
      <c r="I11" s="122">
        <f t="shared" si="3"/>
        <v>85.027490806136981</v>
      </c>
      <c r="J11" s="123">
        <f t="shared" si="15"/>
        <v>0.14199999999999999</v>
      </c>
      <c r="K11" s="124">
        <f>G11-(G11*J11)</f>
        <v>6.0574113599999997</v>
      </c>
      <c r="L11" s="112">
        <f t="shared" si="4"/>
        <v>26628.059295757917</v>
      </c>
      <c r="M11" s="122">
        <f t="shared" si="5"/>
        <v>72.953587111665527</v>
      </c>
      <c r="N11" s="123">
        <f t="shared" si="6"/>
        <v>0.02</v>
      </c>
      <c r="O11" s="124">
        <f t="shared" si="17"/>
        <v>5.9362631327999997</v>
      </c>
      <c r="P11" s="112">
        <f t="shared" si="18"/>
        <v>26095.49810984276</v>
      </c>
      <c r="Q11" s="122">
        <f>P11/365</f>
        <v>71.494515369432222</v>
      </c>
      <c r="R11" s="185">
        <v>4.7E-2</v>
      </c>
      <c r="S11" s="124">
        <f t="shared" si="20"/>
        <v>5.6572587655583995</v>
      </c>
      <c r="T11" s="112">
        <f t="shared" si="21"/>
        <v>24869.009698680151</v>
      </c>
      <c r="U11" s="122">
        <f t="shared" si="7"/>
        <v>68.13427314706891</v>
      </c>
      <c r="V11" s="125">
        <f t="shared" si="22"/>
        <v>1226.4884111626097</v>
      </c>
      <c r="W11" s="125">
        <f t="shared" si="22"/>
        <v>3.3602422223633144</v>
      </c>
      <c r="X11" s="185">
        <v>0.10299999999999999</v>
      </c>
      <c r="Y11" s="124">
        <f t="shared" si="8"/>
        <v>5.0745611127058847</v>
      </c>
      <c r="Z11" s="112">
        <f t="shared" si="9"/>
        <v>22307.501699716096</v>
      </c>
      <c r="AA11" s="122">
        <f t="shared" si="10"/>
        <v>61.116443012920811</v>
      </c>
      <c r="AB11" s="125">
        <f t="shared" si="23"/>
        <v>2297.672675070758</v>
      </c>
      <c r="AC11" s="125">
        <f t="shared" si="24"/>
        <v>6.2949936303308434</v>
      </c>
      <c r="AD11" s="193">
        <v>7.1999999999999995E-2</v>
      </c>
      <c r="AE11" s="194">
        <f t="shared" si="11"/>
        <v>4.7091927125910606</v>
      </c>
      <c r="AF11" s="195">
        <f t="shared" si="25"/>
        <v>20701.361577336535</v>
      </c>
      <c r="AG11" s="196">
        <f t="shared" si="12"/>
        <v>56.716059115990504</v>
      </c>
      <c r="AH11" s="197">
        <f t="shared" si="26"/>
        <v>1490.4980335682303</v>
      </c>
      <c r="AI11" s="197">
        <f t="shared" si="27"/>
        <v>4.0835562563513159</v>
      </c>
    </row>
    <row r="12" spans="1:35" x14ac:dyDescent="0.25">
      <c r="A12" s="119" t="s">
        <v>272</v>
      </c>
      <c r="B12" s="120">
        <v>19378102</v>
      </c>
      <c r="C12" s="121">
        <v>7.84</v>
      </c>
      <c r="D12" s="110">
        <f t="shared" si="0"/>
        <v>75962.159839999993</v>
      </c>
      <c r="E12" s="122">
        <f t="shared" si="1"/>
        <v>208.11550641095889</v>
      </c>
      <c r="F12" s="123">
        <f t="shared" si="13"/>
        <v>9.9499999999999991E-2</v>
      </c>
      <c r="G12" s="124">
        <f t="shared" si="14"/>
        <v>7.05992</v>
      </c>
      <c r="H12" s="112">
        <f t="shared" si="2"/>
        <v>68403.924935920004</v>
      </c>
      <c r="I12" s="122">
        <f t="shared" si="3"/>
        <v>187.40801352306849</v>
      </c>
      <c r="J12" s="123">
        <f t="shared" si="15"/>
        <v>0.14199999999999999</v>
      </c>
      <c r="K12" s="124">
        <f t="shared" si="16"/>
        <v>6.0574113599999997</v>
      </c>
      <c r="L12" s="112">
        <f t="shared" si="4"/>
        <v>58690.567595019362</v>
      </c>
      <c r="M12" s="122">
        <f t="shared" si="5"/>
        <v>160.79607560279277</v>
      </c>
      <c r="N12" s="123">
        <f t="shared" si="6"/>
        <v>0.02</v>
      </c>
      <c r="O12" s="124">
        <f t="shared" si="17"/>
        <v>5.9362631327999997</v>
      </c>
      <c r="P12" s="112">
        <f t="shared" si="18"/>
        <v>57516.756243118973</v>
      </c>
      <c r="Q12" s="122">
        <f t="shared" si="19"/>
        <v>157.5801540907369</v>
      </c>
      <c r="R12" s="185">
        <v>3.1E-2</v>
      </c>
      <c r="S12" s="124">
        <f t="shared" si="20"/>
        <v>5.7522389756832002</v>
      </c>
      <c r="T12" s="112">
        <f t="shared" si="21"/>
        <v>55733.736799582286</v>
      </c>
      <c r="U12" s="122">
        <f t="shared" si="7"/>
        <v>152.69516931392408</v>
      </c>
      <c r="V12" s="125">
        <f t="shared" si="22"/>
        <v>1783.0194435366882</v>
      </c>
      <c r="W12" s="125">
        <f t="shared" si="22"/>
        <v>4.8849847768128436</v>
      </c>
      <c r="X12" s="185">
        <v>0.10299999999999999</v>
      </c>
      <c r="Y12" s="124">
        <f t="shared" si="8"/>
        <v>5.1597583611878308</v>
      </c>
      <c r="Z12" s="112">
        <f t="shared" si="9"/>
        <v>49993.161909225317</v>
      </c>
      <c r="AA12" s="122">
        <f t="shared" si="10"/>
        <v>136.96756687458992</v>
      </c>
      <c r="AB12" s="125">
        <f t="shared" si="23"/>
        <v>5149.2956766502075</v>
      </c>
      <c r="AC12" s="125">
        <f t="shared" si="24"/>
        <v>14.107659388082761</v>
      </c>
      <c r="AD12" s="193">
        <v>7.1999999999999995E-2</v>
      </c>
      <c r="AE12" s="194">
        <f t="shared" si="11"/>
        <v>4.7882557591823067</v>
      </c>
      <c r="AF12" s="195">
        <f t="shared" si="25"/>
        <v>46393.654251761087</v>
      </c>
      <c r="AG12" s="196">
        <f t="shared" si="12"/>
        <v>127.10590205961941</v>
      </c>
      <c r="AH12" s="197">
        <f t="shared" si="26"/>
        <v>3340.3431061267979</v>
      </c>
      <c r="AI12" s="197">
        <f t="shared" si="27"/>
        <v>9.1516249482925964</v>
      </c>
    </row>
    <row r="13" spans="1:35" x14ac:dyDescent="0.25">
      <c r="A13" s="119" t="s">
        <v>273</v>
      </c>
      <c r="B13" s="120">
        <v>12702379</v>
      </c>
      <c r="C13" s="121">
        <v>7.84</v>
      </c>
      <c r="D13" s="110">
        <f t="shared" si="0"/>
        <v>49793.325680000002</v>
      </c>
      <c r="E13" s="122">
        <f t="shared" si="1"/>
        <v>136.42007035616439</v>
      </c>
      <c r="F13" s="123">
        <f t="shared" si="13"/>
        <v>9.9499999999999991E-2</v>
      </c>
      <c r="G13" s="124">
        <f t="shared" si="14"/>
        <v>7.05992</v>
      </c>
      <c r="H13" s="112">
        <f t="shared" si="2"/>
        <v>44838.889774839998</v>
      </c>
      <c r="I13" s="122">
        <f t="shared" si="3"/>
        <v>122.84627335572603</v>
      </c>
      <c r="J13" s="123">
        <f t="shared" si="15"/>
        <v>0.14199999999999999</v>
      </c>
      <c r="K13" s="124">
        <f t="shared" si="16"/>
        <v>6.0574113599999997</v>
      </c>
      <c r="L13" s="112">
        <f t="shared" si="4"/>
        <v>38471.767426812716</v>
      </c>
      <c r="M13" s="122">
        <f t="shared" si="5"/>
        <v>105.40210253921292</v>
      </c>
      <c r="N13" s="123">
        <f t="shared" si="6"/>
        <v>0.02</v>
      </c>
      <c r="O13" s="124">
        <f t="shared" si="17"/>
        <v>5.9362631327999997</v>
      </c>
      <c r="P13" s="112">
        <f t="shared" si="18"/>
        <v>37702.332078276464</v>
      </c>
      <c r="Q13" s="122">
        <f t="shared" si="19"/>
        <v>103.29406048842867</v>
      </c>
      <c r="R13" s="185">
        <v>3.1E-2</v>
      </c>
      <c r="S13" s="124">
        <f t="shared" si="20"/>
        <v>5.7522389756832002</v>
      </c>
      <c r="T13" s="112">
        <f t="shared" si="21"/>
        <v>36533.559783849894</v>
      </c>
      <c r="U13" s="122">
        <f t="shared" si="7"/>
        <v>100.09194461328738</v>
      </c>
      <c r="V13" s="125">
        <f t="shared" si="22"/>
        <v>1168.7722944265704</v>
      </c>
      <c r="W13" s="125">
        <f t="shared" si="22"/>
        <v>3.2021158751412888</v>
      </c>
      <c r="X13" s="185">
        <v>0.10299999999999999</v>
      </c>
      <c r="Y13" s="124">
        <f t="shared" si="8"/>
        <v>5.1597583611878308</v>
      </c>
      <c r="Z13" s="112">
        <f t="shared" si="9"/>
        <v>32770.603126113361</v>
      </c>
      <c r="AA13" s="122">
        <f t="shared" si="10"/>
        <v>89.782474318118801</v>
      </c>
      <c r="AB13" s="125">
        <f t="shared" si="23"/>
        <v>3375.3721219896761</v>
      </c>
      <c r="AC13" s="125">
        <f t="shared" si="24"/>
        <v>9.2475948547662359</v>
      </c>
      <c r="AD13" s="193">
        <v>7.1999999999999995E-2</v>
      </c>
      <c r="AE13" s="194">
        <f t="shared" si="11"/>
        <v>4.7882557591823067</v>
      </c>
      <c r="AF13" s="195">
        <f t="shared" si="25"/>
        <v>30411.119701033193</v>
      </c>
      <c r="AG13" s="196">
        <f t="shared" si="12"/>
        <v>83.31813616721422</v>
      </c>
      <c r="AH13" s="197">
        <f t="shared" si="26"/>
        <v>2189.6006184743896</v>
      </c>
      <c r="AI13" s="197">
        <f t="shared" si="27"/>
        <v>5.9989058040394232</v>
      </c>
    </row>
    <row r="14" spans="1:35" x14ac:dyDescent="0.25">
      <c r="A14" s="119" t="s">
        <v>274</v>
      </c>
      <c r="B14" s="120">
        <v>1052567</v>
      </c>
      <c r="C14" s="121">
        <v>7.84</v>
      </c>
      <c r="D14" s="110">
        <f t="shared" si="0"/>
        <v>4126.0626400000001</v>
      </c>
      <c r="E14" s="122">
        <f t="shared" si="1"/>
        <v>11.304281205479452</v>
      </c>
      <c r="F14" s="123">
        <f t="shared" si="13"/>
        <v>9.9499999999999991E-2</v>
      </c>
      <c r="G14" s="124">
        <f t="shared" si="14"/>
        <v>7.05992</v>
      </c>
      <c r="H14" s="112">
        <f t="shared" si="2"/>
        <v>3715.51940732</v>
      </c>
      <c r="I14" s="122">
        <f t="shared" si="3"/>
        <v>10.179505225534246</v>
      </c>
      <c r="J14" s="123">
        <f t="shared" si="15"/>
        <v>0.14199999999999999</v>
      </c>
      <c r="K14" s="124">
        <f t="shared" si="16"/>
        <v>6.0574113599999997</v>
      </c>
      <c r="L14" s="112">
        <f t="shared" si="4"/>
        <v>3187.91565148056</v>
      </c>
      <c r="M14" s="122">
        <f t="shared" si="5"/>
        <v>8.734015483508383</v>
      </c>
      <c r="N14" s="123">
        <f t="shared" si="6"/>
        <v>0.02</v>
      </c>
      <c r="O14" s="124">
        <f t="shared" si="17"/>
        <v>5.9362631327999997</v>
      </c>
      <c r="P14" s="112">
        <f t="shared" si="18"/>
        <v>3124.1573384509488</v>
      </c>
      <c r="Q14" s="122">
        <f t="shared" si="19"/>
        <v>8.5593351738382157</v>
      </c>
      <c r="R14" s="185">
        <v>3.1E-2</v>
      </c>
      <c r="S14" s="124">
        <f t="shared" si="20"/>
        <v>5.7522389756832002</v>
      </c>
      <c r="T14" s="112">
        <f t="shared" si="21"/>
        <v>3027.3084609589691</v>
      </c>
      <c r="U14" s="122">
        <f t="shared" si="7"/>
        <v>8.2939957834492297</v>
      </c>
      <c r="V14" s="125">
        <f t="shared" si="22"/>
        <v>96.848877491979408</v>
      </c>
      <c r="W14" s="125">
        <f t="shared" si="22"/>
        <v>0.26533939038898469</v>
      </c>
      <c r="X14" s="185">
        <v>0.10299999999999999</v>
      </c>
      <c r="Y14" s="124">
        <f t="shared" si="8"/>
        <v>5.1597583611878308</v>
      </c>
      <c r="Z14" s="112">
        <f t="shared" si="9"/>
        <v>2715.4956894801958</v>
      </c>
      <c r="AA14" s="122">
        <f t="shared" si="10"/>
        <v>7.439714217753961</v>
      </c>
      <c r="AB14" s="125">
        <f t="shared" si="23"/>
        <v>279.69605601646015</v>
      </c>
      <c r="AC14" s="125">
        <f t="shared" si="24"/>
        <v>0.76629056442865795</v>
      </c>
      <c r="AD14" s="193">
        <v>7.1999999999999995E-2</v>
      </c>
      <c r="AE14" s="194">
        <f t="shared" si="11"/>
        <v>4.7882557591823067</v>
      </c>
      <c r="AF14" s="195">
        <f t="shared" si="25"/>
        <v>2519.9799998376216</v>
      </c>
      <c r="AG14" s="196">
        <f t="shared" si="12"/>
        <v>6.9040547940756758</v>
      </c>
      <c r="AH14" s="197">
        <f t="shared" si="26"/>
        <v>181.43855998830873</v>
      </c>
      <c r="AI14" s="197">
        <f t="shared" si="27"/>
        <v>0.49709194517344862</v>
      </c>
    </row>
    <row r="15" spans="1:35" x14ac:dyDescent="0.25">
      <c r="A15" s="119" t="s">
        <v>275</v>
      </c>
      <c r="B15" s="120">
        <v>625741</v>
      </c>
      <c r="C15" s="121">
        <v>7.84</v>
      </c>
      <c r="D15" s="110">
        <f t="shared" si="0"/>
        <v>2452.90472</v>
      </c>
      <c r="E15" s="122">
        <f t="shared" si="1"/>
        <v>6.7202869041095887</v>
      </c>
      <c r="F15" s="123">
        <f t="shared" si="13"/>
        <v>9.9499999999999991E-2</v>
      </c>
      <c r="G15" s="124">
        <f t="shared" si="14"/>
        <v>7.05992</v>
      </c>
      <c r="H15" s="112">
        <f t="shared" si="2"/>
        <v>2208.84070036</v>
      </c>
      <c r="I15" s="122">
        <f t="shared" si="3"/>
        <v>6.0516183571506854</v>
      </c>
      <c r="J15" s="123">
        <f t="shared" si="15"/>
        <v>0.14199999999999999</v>
      </c>
      <c r="K15" s="124">
        <f t="shared" si="16"/>
        <v>6.0574113599999997</v>
      </c>
      <c r="L15" s="112">
        <f t="shared" si="4"/>
        <v>1895.1853209088799</v>
      </c>
      <c r="M15" s="122">
        <f t="shared" si="5"/>
        <v>5.1922885504352871</v>
      </c>
      <c r="N15" s="123">
        <f t="shared" si="6"/>
        <v>0.02</v>
      </c>
      <c r="O15" s="124">
        <f t="shared" si="17"/>
        <v>5.9362631327999997</v>
      </c>
      <c r="P15" s="112">
        <f t="shared" si="18"/>
        <v>1857.2816144907024</v>
      </c>
      <c r="Q15" s="122">
        <f t="shared" si="19"/>
        <v>5.0884427794265816</v>
      </c>
      <c r="R15" s="185">
        <v>3.1E-2</v>
      </c>
      <c r="S15" s="124">
        <f t="shared" si="20"/>
        <v>5.7522389756832002</v>
      </c>
      <c r="T15" s="112">
        <f t="shared" si="21"/>
        <v>1799.7058844414905</v>
      </c>
      <c r="U15" s="122">
        <f t="shared" si="7"/>
        <v>4.9307010532643574</v>
      </c>
      <c r="V15" s="125">
        <f t="shared" si="22"/>
        <v>57.575730049211771</v>
      </c>
      <c r="W15" s="125">
        <f t="shared" si="22"/>
        <v>0.15774172616222404</v>
      </c>
      <c r="X15" s="185">
        <v>0.10299999999999999</v>
      </c>
      <c r="Y15" s="124">
        <f t="shared" si="8"/>
        <v>5.1597583611878308</v>
      </c>
      <c r="Z15" s="112">
        <f t="shared" si="9"/>
        <v>1614.3361783440173</v>
      </c>
      <c r="AA15" s="122">
        <f t="shared" si="10"/>
        <v>4.4228388447781297</v>
      </c>
      <c r="AB15" s="125">
        <f t="shared" si="23"/>
        <v>166.27662636943379</v>
      </c>
      <c r="AC15" s="125">
        <f t="shared" si="24"/>
        <v>0.45555240101214733</v>
      </c>
      <c r="AD15" s="193">
        <v>7.1999999999999995E-2</v>
      </c>
      <c r="AE15" s="194">
        <f t="shared" si="11"/>
        <v>4.7882557591823067</v>
      </c>
      <c r="AF15" s="195">
        <f t="shared" si="25"/>
        <v>1498.1039735032477</v>
      </c>
      <c r="AG15" s="196">
        <f t="shared" si="12"/>
        <v>4.1043944479541032</v>
      </c>
      <c r="AH15" s="197">
        <f t="shared" si="26"/>
        <v>107.86348609223383</v>
      </c>
      <c r="AI15" s="197">
        <f t="shared" si="27"/>
        <v>0.29551640025269543</v>
      </c>
    </row>
    <row r="16" spans="1:35" x14ac:dyDescent="0.25">
      <c r="A16" s="119" t="s">
        <v>276</v>
      </c>
      <c r="B16" s="120">
        <v>8001024</v>
      </c>
      <c r="C16" s="121">
        <v>7.84</v>
      </c>
      <c r="D16" s="110">
        <f t="shared" si="0"/>
        <v>31364.014079999997</v>
      </c>
      <c r="E16" s="122">
        <f t="shared" si="1"/>
        <v>85.928805698630129</v>
      </c>
      <c r="F16" s="123">
        <f t="shared" si="13"/>
        <v>9.9499999999999991E-2</v>
      </c>
      <c r="G16" s="124">
        <f t="shared" si="14"/>
        <v>7.05992</v>
      </c>
      <c r="H16" s="112">
        <f t="shared" si="2"/>
        <v>28243.294679039998</v>
      </c>
      <c r="I16" s="122">
        <f t="shared" si="3"/>
        <v>77.378889531616437</v>
      </c>
      <c r="J16" s="123">
        <f t="shared" si="15"/>
        <v>0.14199999999999999</v>
      </c>
      <c r="K16" s="124">
        <f t="shared" si="16"/>
        <v>6.0574113599999997</v>
      </c>
      <c r="L16" s="112">
        <f t="shared" si="4"/>
        <v>24232.746834616319</v>
      </c>
      <c r="M16" s="122">
        <f t="shared" si="5"/>
        <v>66.391087218126899</v>
      </c>
      <c r="N16" s="123">
        <f t="shared" si="6"/>
        <v>0.02</v>
      </c>
      <c r="O16" s="124">
        <f t="shared" si="17"/>
        <v>5.9362631327999997</v>
      </c>
      <c r="P16" s="112">
        <f t="shared" si="18"/>
        <v>23748.091897923994</v>
      </c>
      <c r="Q16" s="122">
        <f t="shared" si="19"/>
        <v>65.063265473764361</v>
      </c>
      <c r="R16" s="185">
        <v>3.1E-2</v>
      </c>
      <c r="S16" s="124">
        <f t="shared" si="20"/>
        <v>5.7522389756832002</v>
      </c>
      <c r="T16" s="112">
        <f t="shared" si="21"/>
        <v>23011.901049088348</v>
      </c>
      <c r="U16" s="122">
        <f t="shared" si="7"/>
        <v>63.046304244077668</v>
      </c>
      <c r="V16" s="125">
        <f t="shared" si="22"/>
        <v>736.19084883564381</v>
      </c>
      <c r="W16" s="125">
        <f t="shared" si="22"/>
        <v>2.0169612296866952</v>
      </c>
      <c r="X16" s="185">
        <v>0.10299999999999999</v>
      </c>
      <c r="Y16" s="124">
        <f t="shared" si="8"/>
        <v>5.1597583611878308</v>
      </c>
      <c r="Z16" s="112">
        <f t="shared" si="9"/>
        <v>20641.675241032252</v>
      </c>
      <c r="AA16" s="122">
        <f t="shared" si="10"/>
        <v>56.552534906937673</v>
      </c>
      <c r="AB16" s="125">
        <f t="shared" si="23"/>
        <v>2126.0925498263218</v>
      </c>
      <c r="AC16" s="125">
        <f t="shared" si="24"/>
        <v>5.8249110954145804</v>
      </c>
      <c r="AD16" s="193">
        <v>7.1999999999999995E-2</v>
      </c>
      <c r="AE16" s="194">
        <f t="shared" si="11"/>
        <v>4.7882557591823067</v>
      </c>
      <c r="AF16" s="195">
        <f t="shared" si="25"/>
        <v>19155.474623677928</v>
      </c>
      <c r="AG16" s="196">
        <f t="shared" si="12"/>
        <v>52.480752393638163</v>
      </c>
      <c r="AH16" s="197">
        <f t="shared" si="26"/>
        <v>1379.1941729048108</v>
      </c>
      <c r="AI16" s="197">
        <f t="shared" si="27"/>
        <v>3.7786141723419475</v>
      </c>
    </row>
    <row r="17" spans="1:35" s="127" customFormat="1" ht="13" x14ac:dyDescent="0.3">
      <c r="A17" s="127" t="s">
        <v>277</v>
      </c>
      <c r="B17" s="126">
        <f>SUM(B4:B16)</f>
        <v>70591473</v>
      </c>
      <c r="C17" s="275"/>
      <c r="D17" s="126">
        <f>SUM(D4:D16)</f>
        <v>276718.57416000002</v>
      </c>
      <c r="E17" s="126">
        <f>SUM(E4:E16)</f>
        <v>758.13307989041095</v>
      </c>
      <c r="F17" s="126"/>
      <c r="H17" s="126">
        <f>SUM(H4:H16)</f>
        <v>249185.07603108001</v>
      </c>
      <c r="I17" s="126">
        <f>SUM(I4:I16)</f>
        <v>682.69883844131505</v>
      </c>
      <c r="J17" s="126"/>
      <c r="K17" s="276">
        <f>SUM(K4:K16)</f>
        <v>78.746347680000014</v>
      </c>
      <c r="L17" s="126">
        <f>SUM(L4:L16)</f>
        <v>213800.79523466661</v>
      </c>
      <c r="M17" s="126">
        <f>SUM(M4:M16)</f>
        <v>585.75560338264836</v>
      </c>
      <c r="N17" s="126"/>
      <c r="O17" s="126"/>
      <c r="P17" s="126">
        <f>SUM(P4:P16)</f>
        <v>209524.7793299733</v>
      </c>
      <c r="Q17" s="126">
        <f>SUM(Q4:Q16)</f>
        <v>574.04049131499539</v>
      </c>
      <c r="R17" s="112"/>
      <c r="S17" s="276">
        <f>SUM(S4:S16)</f>
        <v>74.684126473756791</v>
      </c>
      <c r="T17" s="126">
        <f>SUM(T4:T16)</f>
        <v>202611.98320098664</v>
      </c>
      <c r="U17" s="127">
        <f>SUM(U4:U16)</f>
        <v>555.10132383831967</v>
      </c>
      <c r="V17" s="127">
        <f>SUM(V4:V16)</f>
        <v>6912.7961289866571</v>
      </c>
      <c r="W17" s="276">
        <f>SUM(W4:W16)</f>
        <v>18.939167476675774</v>
      </c>
      <c r="X17" s="112"/>
      <c r="Y17" s="126"/>
      <c r="Z17" s="126">
        <f>SUM(Z4:Z16)</f>
        <v>181742.94893128501</v>
      </c>
      <c r="AA17" s="127">
        <f>SUM(AA4:AA16)</f>
        <v>497.92588748297283</v>
      </c>
      <c r="AB17" s="127">
        <f>SUM(AB4:AB16)</f>
        <v>18719.523739922355</v>
      </c>
      <c r="AC17" s="276">
        <f>SUM(AC4:AC16)</f>
        <v>51.286366410746183</v>
      </c>
      <c r="AD17" s="195"/>
      <c r="AE17" s="198"/>
      <c r="AF17" s="198">
        <f>SUM(AF4:AF16)</f>
        <v>168657.45660823249</v>
      </c>
      <c r="AG17" s="199">
        <f>SUM(AG4:AG16)</f>
        <v>462.07522358419862</v>
      </c>
      <c r="AH17" s="199">
        <f>SUM(AH4:AH16)</f>
        <v>12143.336875792736</v>
      </c>
      <c r="AI17" s="276">
        <f>SUM(AI4:AI16)</f>
        <v>33.269416098062294</v>
      </c>
    </row>
    <row r="18" spans="1:35" x14ac:dyDescent="0.25">
      <c r="B18" s="128"/>
      <c r="C18" s="121"/>
      <c r="E18" s="122"/>
      <c r="F18" s="122"/>
      <c r="G18" s="124"/>
      <c r="I18" s="122"/>
      <c r="J18" s="122"/>
      <c r="K18" s="124"/>
      <c r="M18" s="122"/>
      <c r="N18" s="122"/>
      <c r="O18" s="122"/>
      <c r="P18" s="122"/>
      <c r="Q18" s="122"/>
      <c r="S18" s="122"/>
      <c r="T18" s="122"/>
      <c r="Y18" s="122"/>
      <c r="Z18" s="122"/>
      <c r="AE18" s="196"/>
      <c r="AF18" s="196"/>
    </row>
    <row r="19" spans="1:35" x14ac:dyDescent="0.25">
      <c r="A19" s="108" t="s">
        <v>278</v>
      </c>
      <c r="B19" s="128"/>
      <c r="C19" s="121"/>
      <c r="E19" s="122"/>
      <c r="F19" s="122"/>
      <c r="G19" s="124"/>
      <c r="I19" s="122"/>
      <c r="J19" s="122"/>
      <c r="K19" s="124"/>
      <c r="M19" s="122"/>
      <c r="N19" s="122"/>
      <c r="O19" s="122"/>
      <c r="P19" s="122"/>
      <c r="Q19" s="122"/>
      <c r="S19" s="122"/>
      <c r="T19" s="122"/>
      <c r="Y19" s="122"/>
      <c r="Z19" s="122"/>
      <c r="AE19" s="196"/>
      <c r="AF19" s="196"/>
    </row>
    <row r="20" spans="1:35" x14ac:dyDescent="0.25">
      <c r="B20" s="128"/>
      <c r="C20" s="121"/>
      <c r="E20" s="122"/>
      <c r="F20" s="122"/>
      <c r="G20" s="124"/>
      <c r="I20" s="122"/>
      <c r="J20" s="122"/>
      <c r="K20" s="124"/>
      <c r="M20" s="122"/>
      <c r="N20" s="122"/>
      <c r="O20" s="122"/>
      <c r="P20" s="122"/>
      <c r="Q20" s="122"/>
      <c r="S20" s="122"/>
      <c r="T20" s="122"/>
      <c r="Y20" s="122"/>
      <c r="Z20" s="122"/>
      <c r="AE20" s="196"/>
      <c r="AF20" s="196"/>
    </row>
    <row r="21" spans="1:35" x14ac:dyDescent="0.25">
      <c r="B21" s="128"/>
      <c r="C21" s="121"/>
      <c r="E21" s="122"/>
      <c r="F21" s="122"/>
      <c r="G21" s="124"/>
      <c r="I21" s="122"/>
      <c r="J21" s="122"/>
      <c r="K21" s="124"/>
      <c r="M21" s="122"/>
      <c r="N21" s="122"/>
      <c r="O21" s="122"/>
      <c r="P21" s="122"/>
      <c r="Q21" s="122"/>
      <c r="S21" s="122"/>
      <c r="T21" s="122"/>
      <c r="Y21" s="122"/>
      <c r="Z21" s="122"/>
      <c r="AE21" s="196"/>
      <c r="AF21" s="196"/>
    </row>
    <row r="22" spans="1:35" x14ac:dyDescent="0.25">
      <c r="B22" s="128"/>
      <c r="C22" s="121"/>
      <c r="E22" s="122"/>
      <c r="F22" s="122"/>
      <c r="G22" s="124"/>
      <c r="I22" s="122"/>
      <c r="J22" s="122"/>
      <c r="K22" s="124"/>
      <c r="M22" s="122"/>
      <c r="N22" s="122"/>
      <c r="O22" s="122"/>
      <c r="P22" s="122"/>
      <c r="Q22" s="122"/>
      <c r="S22" s="122"/>
      <c r="T22" s="122"/>
      <c r="Y22" s="122"/>
      <c r="Z22" s="122"/>
      <c r="AE22" s="196"/>
      <c r="AF22" s="196"/>
    </row>
    <row r="23" spans="1:35" x14ac:dyDescent="0.25">
      <c r="B23" s="128"/>
      <c r="C23" s="121"/>
      <c r="E23" s="122"/>
      <c r="F23" s="122"/>
      <c r="G23" s="124"/>
      <c r="I23" s="122"/>
      <c r="J23" s="122"/>
      <c r="K23" s="124"/>
      <c r="M23" s="122"/>
      <c r="N23" s="122"/>
      <c r="O23" s="122"/>
      <c r="P23" s="122"/>
      <c r="Q23" s="122"/>
      <c r="S23" s="122"/>
      <c r="T23" s="122"/>
      <c r="Y23" s="122"/>
      <c r="Z23" s="122"/>
      <c r="AE23" s="196"/>
      <c r="AF23" s="196"/>
    </row>
    <row r="24" spans="1:35" x14ac:dyDescent="0.25">
      <c r="B24" s="128"/>
      <c r="C24" s="121"/>
      <c r="E24" s="122"/>
      <c r="F24" s="122"/>
      <c r="G24" s="124"/>
      <c r="I24" s="122"/>
      <c r="J24" s="122"/>
      <c r="K24" s="124"/>
      <c r="M24" s="122"/>
      <c r="N24" s="122"/>
      <c r="O24" s="122"/>
      <c r="P24" s="122"/>
      <c r="Q24" s="122"/>
      <c r="S24" s="122"/>
      <c r="T24" s="122"/>
      <c r="Y24" s="122"/>
      <c r="Z24" s="122"/>
      <c r="AE24" s="196"/>
      <c r="AF24" s="196"/>
    </row>
    <row r="25" spans="1:35" x14ac:dyDescent="0.25">
      <c r="B25" s="128"/>
      <c r="C25" s="121"/>
      <c r="E25" s="122"/>
      <c r="F25" s="122"/>
      <c r="G25" s="124"/>
      <c r="I25" s="122"/>
      <c r="J25" s="122"/>
      <c r="K25" s="124"/>
      <c r="M25" s="122"/>
      <c r="N25" s="122"/>
      <c r="O25" s="122"/>
      <c r="P25" s="122"/>
      <c r="Q25" s="122"/>
      <c r="S25" s="122"/>
      <c r="T25" s="122"/>
      <c r="Y25" s="122"/>
      <c r="Z25" s="122"/>
      <c r="AE25" s="196"/>
      <c r="AF25" s="196"/>
    </row>
    <row r="26" spans="1:35" x14ac:dyDescent="0.25">
      <c r="B26" s="128"/>
      <c r="C26" s="121"/>
      <c r="E26" s="122"/>
      <c r="F26" s="122"/>
      <c r="G26" s="124"/>
      <c r="I26" s="122"/>
      <c r="J26" s="122"/>
      <c r="K26" s="124"/>
      <c r="M26" s="122"/>
      <c r="N26" s="122"/>
      <c r="O26" s="122"/>
      <c r="P26" s="122"/>
      <c r="Q26" s="122"/>
      <c r="S26" s="122"/>
      <c r="T26" s="122"/>
      <c r="Y26" s="122"/>
      <c r="Z26" s="122"/>
      <c r="AE26" s="196"/>
      <c r="AF26" s="196"/>
    </row>
    <row r="27" spans="1:35" x14ac:dyDescent="0.25">
      <c r="B27" s="128"/>
      <c r="C27" s="121"/>
      <c r="E27" s="122"/>
      <c r="F27" s="122"/>
      <c r="G27" s="124"/>
      <c r="I27" s="122"/>
      <c r="J27" s="122"/>
      <c r="K27" s="124"/>
      <c r="M27" s="122"/>
      <c r="N27" s="122"/>
      <c r="O27" s="122"/>
      <c r="P27" s="122"/>
      <c r="Q27" s="122"/>
      <c r="S27" s="122"/>
      <c r="T27" s="122"/>
      <c r="Y27" s="122"/>
      <c r="Z27" s="122"/>
      <c r="AE27" s="196"/>
      <c r="AF27" s="196"/>
    </row>
    <row r="28" spans="1:35" x14ac:dyDescent="0.25">
      <c r="B28" s="128"/>
      <c r="C28" s="121"/>
      <c r="E28" s="122"/>
      <c r="F28" s="122"/>
      <c r="G28" s="124"/>
      <c r="I28" s="122"/>
      <c r="J28" s="122"/>
      <c r="K28" s="124"/>
      <c r="M28" s="122"/>
      <c r="N28" s="122"/>
      <c r="O28" s="122"/>
      <c r="P28" s="122"/>
      <c r="Q28" s="122"/>
      <c r="S28" s="122"/>
      <c r="T28" s="122"/>
      <c r="Y28" s="122"/>
      <c r="Z28" s="122"/>
      <c r="AE28" s="196"/>
      <c r="AF28" s="196"/>
    </row>
    <row r="29" spans="1:35" x14ac:dyDescent="0.25">
      <c r="B29" s="128"/>
      <c r="C29" s="121"/>
      <c r="E29" s="122"/>
      <c r="F29" s="122"/>
      <c r="G29" s="124"/>
      <c r="I29" s="122"/>
      <c r="J29" s="122"/>
      <c r="K29" s="124"/>
      <c r="M29" s="122"/>
      <c r="N29" s="122"/>
      <c r="O29" s="122"/>
      <c r="P29" s="122"/>
      <c r="Q29" s="122"/>
      <c r="S29" s="122"/>
      <c r="T29" s="122"/>
      <c r="Y29" s="122"/>
      <c r="Z29" s="122"/>
      <c r="AE29" s="196"/>
      <c r="AF29" s="196"/>
    </row>
    <row r="30" spans="1:35" x14ac:dyDescent="0.25">
      <c r="B30" s="128"/>
      <c r="C30" s="121"/>
      <c r="E30" s="122"/>
      <c r="F30" s="122"/>
      <c r="G30" s="124"/>
      <c r="I30" s="122"/>
      <c r="J30" s="122"/>
      <c r="K30" s="124"/>
      <c r="M30" s="122"/>
      <c r="N30" s="122"/>
      <c r="O30" s="122"/>
      <c r="P30" s="122"/>
      <c r="Q30" s="122"/>
      <c r="S30" s="122"/>
      <c r="T30" s="122"/>
      <c r="Y30" s="122"/>
      <c r="Z30" s="122"/>
      <c r="AE30" s="196"/>
      <c r="AF30" s="196"/>
    </row>
    <row r="31" spans="1:35" x14ac:dyDescent="0.25">
      <c r="B31" s="128"/>
      <c r="C31" s="121"/>
      <c r="E31" s="122"/>
      <c r="F31" s="122"/>
      <c r="G31" s="124"/>
      <c r="I31" s="122"/>
      <c r="J31" s="122"/>
      <c r="K31" s="124"/>
      <c r="M31" s="122"/>
      <c r="N31" s="122"/>
      <c r="O31" s="122"/>
      <c r="P31" s="122"/>
      <c r="Q31" s="122"/>
      <c r="S31" s="122"/>
      <c r="T31" s="122"/>
      <c r="Y31" s="122"/>
      <c r="Z31" s="122"/>
      <c r="AE31" s="196"/>
      <c r="AF31" s="196"/>
    </row>
    <row r="32" spans="1:35" x14ac:dyDescent="0.25">
      <c r="B32" s="128"/>
      <c r="C32" s="121"/>
      <c r="E32" s="122"/>
      <c r="F32" s="122"/>
      <c r="G32" s="124"/>
      <c r="I32" s="122"/>
      <c r="J32" s="122"/>
      <c r="K32" s="124"/>
      <c r="M32" s="122"/>
      <c r="N32" s="122"/>
      <c r="O32" s="122"/>
      <c r="P32" s="122"/>
      <c r="Q32" s="122"/>
      <c r="S32" s="122"/>
      <c r="T32" s="122"/>
      <c r="Y32" s="122"/>
      <c r="Z32" s="122"/>
      <c r="AE32" s="196"/>
      <c r="AF32" s="196"/>
    </row>
    <row r="33" spans="2:32" x14ac:dyDescent="0.25">
      <c r="B33" s="128"/>
      <c r="C33" s="121"/>
      <c r="E33" s="122"/>
      <c r="F33" s="122"/>
      <c r="G33" s="124"/>
      <c r="I33" s="122"/>
      <c r="J33" s="122"/>
      <c r="K33" s="124"/>
      <c r="M33" s="122"/>
      <c r="N33" s="122"/>
      <c r="O33" s="122"/>
      <c r="P33" s="122"/>
      <c r="Q33" s="122"/>
      <c r="S33" s="122"/>
      <c r="T33" s="122"/>
      <c r="Y33" s="122"/>
      <c r="Z33" s="122"/>
      <c r="AE33" s="196"/>
      <c r="AF33" s="196"/>
    </row>
    <row r="34" spans="2:32" x14ac:dyDescent="0.25">
      <c r="B34" s="128"/>
      <c r="C34" s="121"/>
      <c r="E34" s="122"/>
      <c r="F34" s="122"/>
      <c r="G34" s="124"/>
      <c r="I34" s="122"/>
      <c r="J34" s="122"/>
      <c r="K34" s="124"/>
      <c r="M34" s="122"/>
      <c r="N34" s="122"/>
      <c r="O34" s="122"/>
      <c r="P34" s="122"/>
      <c r="Q34" s="122"/>
      <c r="S34" s="122"/>
      <c r="T34" s="122"/>
      <c r="Y34" s="122"/>
      <c r="Z34" s="122"/>
      <c r="AE34" s="196"/>
      <c r="AF34" s="196"/>
    </row>
    <row r="35" spans="2:32" x14ac:dyDescent="0.25">
      <c r="B35" s="128"/>
      <c r="C35" s="121"/>
      <c r="E35" s="122"/>
      <c r="F35" s="122"/>
      <c r="G35" s="124"/>
      <c r="I35" s="122"/>
      <c r="J35" s="122"/>
      <c r="K35" s="124"/>
      <c r="M35" s="122"/>
      <c r="N35" s="122"/>
      <c r="O35" s="122"/>
      <c r="P35" s="122"/>
      <c r="Q35" s="122"/>
      <c r="S35" s="122"/>
      <c r="T35" s="122"/>
      <c r="Y35" s="122"/>
      <c r="Z35" s="122"/>
      <c r="AE35" s="196"/>
      <c r="AF35" s="196"/>
    </row>
    <row r="36" spans="2:32" x14ac:dyDescent="0.25">
      <c r="B36" s="128"/>
      <c r="C36" s="121"/>
      <c r="E36" s="122"/>
      <c r="F36" s="122"/>
      <c r="G36" s="124"/>
      <c r="I36" s="122"/>
      <c r="J36" s="122"/>
      <c r="K36" s="124"/>
      <c r="M36" s="122"/>
      <c r="N36" s="122"/>
      <c r="O36" s="122"/>
      <c r="P36" s="122"/>
      <c r="Q36" s="122"/>
      <c r="S36" s="122"/>
      <c r="T36" s="122"/>
      <c r="Y36" s="122"/>
      <c r="Z36" s="122"/>
      <c r="AE36" s="196"/>
      <c r="AF36" s="196"/>
    </row>
    <row r="37" spans="2:32" x14ac:dyDescent="0.25">
      <c r="B37" s="128"/>
      <c r="C37" s="121"/>
      <c r="E37" s="122"/>
      <c r="F37" s="122"/>
      <c r="G37" s="124"/>
      <c r="I37" s="122"/>
      <c r="J37" s="122"/>
      <c r="K37" s="124"/>
      <c r="M37" s="122"/>
      <c r="N37" s="122"/>
      <c r="O37" s="122"/>
      <c r="P37" s="122"/>
      <c r="Q37" s="122"/>
      <c r="S37" s="122"/>
      <c r="T37" s="122"/>
      <c r="Y37" s="122"/>
      <c r="Z37" s="122"/>
      <c r="AE37" s="196"/>
      <c r="AF37" s="196"/>
    </row>
    <row r="38" spans="2:32" x14ac:dyDescent="0.25">
      <c r="B38" s="128"/>
      <c r="C38" s="121"/>
      <c r="E38" s="122"/>
      <c r="F38" s="122"/>
      <c r="G38" s="124"/>
      <c r="I38" s="122"/>
      <c r="J38" s="122"/>
      <c r="K38" s="124"/>
      <c r="M38" s="122"/>
      <c r="N38" s="122"/>
      <c r="O38" s="122"/>
      <c r="P38" s="122"/>
      <c r="Q38" s="122"/>
      <c r="S38" s="122"/>
      <c r="T38" s="122"/>
      <c r="Y38" s="122"/>
      <c r="Z38" s="122"/>
      <c r="AE38" s="196"/>
      <c r="AF38" s="196"/>
    </row>
    <row r="39" spans="2:32" x14ac:dyDescent="0.25">
      <c r="B39" s="128"/>
      <c r="C39" s="121"/>
      <c r="E39" s="122"/>
      <c r="F39" s="122"/>
      <c r="G39" s="124"/>
      <c r="I39" s="122"/>
      <c r="J39" s="122"/>
      <c r="K39" s="124"/>
      <c r="M39" s="122"/>
      <c r="N39" s="122"/>
      <c r="O39" s="122"/>
      <c r="P39" s="122"/>
      <c r="Q39" s="122"/>
      <c r="S39" s="122"/>
      <c r="T39" s="122"/>
      <c r="Y39" s="122"/>
      <c r="Z39" s="122"/>
      <c r="AE39" s="196"/>
      <c r="AF39" s="196"/>
    </row>
    <row r="40" spans="2:32" x14ac:dyDescent="0.25">
      <c r="B40" s="128"/>
      <c r="C40" s="121"/>
      <c r="E40" s="122"/>
      <c r="F40" s="122"/>
      <c r="G40" s="124"/>
      <c r="I40" s="122"/>
      <c r="J40" s="122"/>
      <c r="K40" s="124"/>
      <c r="M40" s="122"/>
      <c r="N40" s="122"/>
      <c r="O40" s="122"/>
      <c r="P40" s="122"/>
      <c r="Q40" s="122"/>
      <c r="S40" s="122"/>
      <c r="T40" s="122"/>
      <c r="Y40" s="122"/>
      <c r="Z40" s="122"/>
      <c r="AE40" s="196"/>
      <c r="AF40" s="196"/>
    </row>
    <row r="41" spans="2:32" x14ac:dyDescent="0.25">
      <c r="B41" s="128"/>
      <c r="C41" s="121"/>
      <c r="E41" s="122"/>
      <c r="F41" s="122"/>
      <c r="G41" s="124"/>
      <c r="I41" s="122"/>
      <c r="J41" s="122"/>
      <c r="K41" s="124"/>
      <c r="M41" s="122"/>
      <c r="N41" s="122"/>
      <c r="O41" s="122"/>
      <c r="P41" s="122"/>
      <c r="Q41" s="122"/>
      <c r="S41" s="122"/>
      <c r="T41" s="122"/>
      <c r="Y41" s="122"/>
      <c r="Z41" s="122"/>
      <c r="AE41" s="196"/>
      <c r="AF41" s="196"/>
    </row>
    <row r="42" spans="2:32" x14ac:dyDescent="0.25">
      <c r="B42" s="128"/>
      <c r="C42" s="121"/>
      <c r="E42" s="122"/>
      <c r="F42" s="122"/>
      <c r="G42" s="124"/>
      <c r="I42" s="122"/>
      <c r="J42" s="122"/>
      <c r="K42" s="124"/>
      <c r="M42" s="122"/>
      <c r="N42" s="122"/>
      <c r="O42" s="122"/>
      <c r="P42" s="122"/>
      <c r="Q42" s="122"/>
      <c r="S42" s="122"/>
      <c r="T42" s="122"/>
      <c r="Y42" s="122"/>
      <c r="Z42" s="122"/>
      <c r="AE42" s="196"/>
      <c r="AF42" s="196"/>
    </row>
    <row r="43" spans="2:32" x14ac:dyDescent="0.25">
      <c r="B43" s="128"/>
      <c r="C43" s="121"/>
      <c r="E43" s="122"/>
      <c r="F43" s="122"/>
      <c r="G43" s="124"/>
      <c r="I43" s="122"/>
      <c r="J43" s="122"/>
      <c r="K43" s="124"/>
      <c r="M43" s="122"/>
      <c r="N43" s="122"/>
      <c r="O43" s="122"/>
      <c r="P43" s="122"/>
      <c r="Q43" s="122"/>
      <c r="S43" s="122"/>
      <c r="T43" s="122"/>
      <c r="Y43" s="122"/>
      <c r="Z43" s="122"/>
      <c r="AE43" s="196"/>
      <c r="AF43" s="196"/>
    </row>
    <row r="44" spans="2:32" x14ac:dyDescent="0.25">
      <c r="B44" s="128"/>
      <c r="C44" s="121"/>
      <c r="E44" s="122"/>
      <c r="F44" s="122"/>
      <c r="G44" s="124"/>
      <c r="I44" s="122"/>
      <c r="J44" s="122"/>
      <c r="K44" s="124"/>
      <c r="M44" s="122"/>
      <c r="N44" s="122"/>
      <c r="O44" s="122"/>
      <c r="P44" s="122"/>
      <c r="Q44" s="122"/>
      <c r="S44" s="122"/>
      <c r="T44" s="122"/>
      <c r="Y44" s="122"/>
      <c r="Z44" s="122"/>
      <c r="AE44" s="196"/>
      <c r="AF44" s="196"/>
    </row>
    <row r="45" spans="2:32" x14ac:dyDescent="0.25">
      <c r="B45" s="128"/>
      <c r="C45" s="121"/>
      <c r="E45" s="122"/>
      <c r="F45" s="122"/>
      <c r="G45" s="124"/>
      <c r="I45" s="122"/>
      <c r="J45" s="122"/>
      <c r="K45" s="124"/>
      <c r="M45" s="122"/>
      <c r="N45" s="122"/>
      <c r="O45" s="122"/>
      <c r="P45" s="122"/>
      <c r="Q45" s="122"/>
      <c r="S45" s="122"/>
      <c r="T45" s="122"/>
      <c r="Y45" s="122"/>
      <c r="Z45" s="122"/>
      <c r="AE45" s="196"/>
      <c r="AF45" s="196"/>
    </row>
    <row r="46" spans="2:32" x14ac:dyDescent="0.25">
      <c r="B46" s="128"/>
      <c r="C46" s="121"/>
      <c r="E46" s="122"/>
      <c r="F46" s="122"/>
      <c r="G46" s="124"/>
      <c r="I46" s="122"/>
      <c r="J46" s="122"/>
      <c r="K46" s="124"/>
      <c r="M46" s="122"/>
      <c r="N46" s="122"/>
      <c r="O46" s="122"/>
      <c r="P46" s="122"/>
      <c r="Q46" s="122"/>
      <c r="S46" s="122"/>
      <c r="T46" s="122"/>
      <c r="Y46" s="122"/>
      <c r="Z46" s="122"/>
      <c r="AE46" s="196"/>
      <c r="AF46" s="196"/>
    </row>
    <row r="47" spans="2:32" x14ac:dyDescent="0.25">
      <c r="B47" s="128"/>
      <c r="C47" s="121"/>
      <c r="E47" s="122"/>
      <c r="F47" s="122"/>
      <c r="G47" s="124"/>
      <c r="I47" s="122"/>
      <c r="J47" s="122"/>
      <c r="K47" s="124"/>
      <c r="M47" s="122"/>
      <c r="N47" s="122"/>
      <c r="O47" s="122"/>
      <c r="P47" s="122"/>
      <c r="Q47" s="122"/>
      <c r="S47" s="122"/>
      <c r="T47" s="122"/>
      <c r="Y47" s="122"/>
      <c r="Z47" s="122"/>
      <c r="AE47" s="196"/>
      <c r="AF47" s="196"/>
    </row>
  </sheetData>
  <printOptions gridLines="1"/>
  <pageMargins left="0.2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F11"/>
  <sheetViews>
    <sheetView workbookViewId="0"/>
  </sheetViews>
  <sheetFormatPr defaultRowHeight="12.5" x14ac:dyDescent="0.3"/>
  <cols>
    <col min="1" max="1" width="32.19921875" style="30" customWidth="1"/>
    <col min="2" max="4" width="12.8984375" style="30" customWidth="1"/>
    <col min="5" max="5" width="16.59765625" style="30" customWidth="1"/>
    <col min="6" max="16384" width="8.796875" style="30"/>
  </cols>
  <sheetData>
    <row r="1" spans="1:6" ht="13" x14ac:dyDescent="0.3">
      <c r="A1" s="38" t="s">
        <v>288</v>
      </c>
      <c r="B1" s="1"/>
      <c r="C1" s="1"/>
      <c r="D1" s="1"/>
      <c r="E1" s="1"/>
      <c r="F1" s="1"/>
    </row>
    <row r="2" spans="1:6" s="31" customFormat="1" ht="65" x14ac:dyDescent="0.3">
      <c r="A2" s="39" t="s">
        <v>50</v>
      </c>
      <c r="B2" s="39" t="s">
        <v>128</v>
      </c>
      <c r="C2" s="39" t="s">
        <v>129</v>
      </c>
      <c r="D2" s="39" t="s">
        <v>78</v>
      </c>
      <c r="E2" s="39" t="s">
        <v>130</v>
      </c>
      <c r="F2" s="2"/>
    </row>
    <row r="3" spans="1:6" x14ac:dyDescent="0.3">
      <c r="A3" s="35" t="s">
        <v>61</v>
      </c>
      <c r="B3" s="18">
        <v>30</v>
      </c>
      <c r="C3" s="19">
        <v>0.49</v>
      </c>
      <c r="D3" s="40">
        <v>42736</v>
      </c>
      <c r="E3" s="19">
        <v>0.22</v>
      </c>
      <c r="F3" s="1"/>
    </row>
    <row r="4" spans="1:6" x14ac:dyDescent="0.3">
      <c r="A4" s="35" t="s">
        <v>62</v>
      </c>
      <c r="B4" s="18">
        <v>55</v>
      </c>
      <c r="C4" s="19">
        <v>0.08</v>
      </c>
      <c r="D4" s="40">
        <v>42736</v>
      </c>
      <c r="E4" s="19">
        <v>0.01</v>
      </c>
      <c r="F4" s="1"/>
    </row>
    <row r="5" spans="1:6" x14ac:dyDescent="0.3">
      <c r="A5" s="35" t="s">
        <v>63</v>
      </c>
      <c r="B5" s="18">
        <v>40</v>
      </c>
      <c r="C5" s="47">
        <v>0.28000000000000003</v>
      </c>
      <c r="D5" s="40">
        <v>42736</v>
      </c>
      <c r="E5" s="19">
        <v>7.0000000000000007E-2</v>
      </c>
      <c r="F5" s="1"/>
    </row>
    <row r="6" spans="1:6" ht="25" x14ac:dyDescent="0.3">
      <c r="A6" s="35" t="s">
        <v>101</v>
      </c>
      <c r="B6" s="18">
        <v>10</v>
      </c>
      <c r="C6" s="19">
        <v>0.18</v>
      </c>
      <c r="D6" s="40">
        <v>42370</v>
      </c>
      <c r="E6" s="19">
        <v>0.1</v>
      </c>
      <c r="F6" s="1"/>
    </row>
    <row r="7" spans="1:6" ht="13" x14ac:dyDescent="0.3">
      <c r="A7" s="41" t="s">
        <v>102</v>
      </c>
      <c r="B7" s="279" t="s">
        <v>103</v>
      </c>
      <c r="C7" s="280"/>
      <c r="D7" s="280"/>
      <c r="E7" s="281"/>
      <c r="F7" s="1"/>
    </row>
    <row r="8" spans="1:6" ht="13" x14ac:dyDescent="0.3">
      <c r="A8" s="41" t="s">
        <v>104</v>
      </c>
      <c r="B8" s="279" t="s">
        <v>105</v>
      </c>
      <c r="C8" s="280"/>
      <c r="D8" s="280"/>
      <c r="E8" s="281"/>
      <c r="F8" s="1"/>
    </row>
    <row r="9" spans="1:6" x14ac:dyDescent="0.3">
      <c r="A9" s="32" t="s">
        <v>131</v>
      </c>
      <c r="B9" s="1"/>
      <c r="C9" s="1"/>
      <c r="D9" s="1"/>
      <c r="E9" s="1"/>
      <c r="F9" s="1"/>
    </row>
    <row r="10" spans="1:6" x14ac:dyDescent="0.3">
      <c r="A10" s="32" t="s">
        <v>106</v>
      </c>
      <c r="B10" s="1"/>
      <c r="C10" s="1"/>
      <c r="D10" s="1"/>
      <c r="E10" s="1"/>
      <c r="F10" s="1"/>
    </row>
    <row r="11" spans="1:6" x14ac:dyDescent="0.3">
      <c r="A11" s="32" t="s">
        <v>107</v>
      </c>
      <c r="B11" s="1"/>
      <c r="C11" s="1"/>
      <c r="D11" s="1"/>
      <c r="E11" s="1"/>
      <c r="F11" s="1"/>
    </row>
  </sheetData>
  <mergeCells count="2">
    <mergeCell ref="B7:E7"/>
    <mergeCell ref="B8:E8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23"/>
  <sheetViews>
    <sheetView workbookViewId="0">
      <selection activeCell="J14" sqref="J14"/>
    </sheetView>
  </sheetViews>
  <sheetFormatPr defaultRowHeight="12.5" x14ac:dyDescent="0.3"/>
  <cols>
    <col min="1" max="1" width="39.19921875" style="30" customWidth="1"/>
    <col min="2" max="2" width="12.3984375" style="30" customWidth="1"/>
    <col min="3" max="3" width="14.296875" style="30" customWidth="1"/>
    <col min="4" max="4" width="12.69921875" style="30" customWidth="1"/>
    <col min="5" max="5" width="17.59765625" style="30" customWidth="1"/>
    <col min="6" max="16384" width="8.796875" style="30"/>
  </cols>
  <sheetData>
    <row r="1" spans="1:6" ht="13" x14ac:dyDescent="0.3">
      <c r="A1" s="38" t="s">
        <v>288</v>
      </c>
      <c r="B1" s="1"/>
      <c r="C1" s="1"/>
      <c r="D1" s="1"/>
      <c r="E1" s="1"/>
      <c r="F1" s="1"/>
    </row>
    <row r="2" spans="1:6" s="33" customFormat="1" ht="52" x14ac:dyDescent="0.3">
      <c r="A2" s="39" t="s">
        <v>50</v>
      </c>
      <c r="B2" s="39" t="s">
        <v>69</v>
      </c>
      <c r="C2" s="39" t="s">
        <v>164</v>
      </c>
      <c r="D2" s="39" t="s">
        <v>165</v>
      </c>
      <c r="E2" s="39" t="s">
        <v>166</v>
      </c>
      <c r="F2" s="10"/>
    </row>
    <row r="3" spans="1:6" x14ac:dyDescent="0.3">
      <c r="A3" s="35" t="s">
        <v>90</v>
      </c>
      <c r="B3" s="35" t="s">
        <v>14</v>
      </c>
      <c r="C3" s="19">
        <v>0.65</v>
      </c>
      <c r="D3" s="18">
        <v>20</v>
      </c>
      <c r="E3" s="34" t="s">
        <v>167</v>
      </c>
      <c r="F3" s="1"/>
    </row>
    <row r="4" spans="1:6" ht="25" x14ac:dyDescent="0.3">
      <c r="A4" s="35" t="s">
        <v>91</v>
      </c>
      <c r="B4" s="35" t="s">
        <v>14</v>
      </c>
      <c r="C4" s="19">
        <v>1.32</v>
      </c>
      <c r="D4" s="18">
        <v>12</v>
      </c>
      <c r="E4" s="19">
        <v>0.36</v>
      </c>
      <c r="F4" s="1"/>
    </row>
    <row r="5" spans="1:6" x14ac:dyDescent="0.3">
      <c r="A5" s="35" t="s">
        <v>39</v>
      </c>
      <c r="B5" s="35" t="s">
        <v>16</v>
      </c>
      <c r="C5" s="46">
        <v>12.04</v>
      </c>
      <c r="D5" s="20">
        <v>0.5</v>
      </c>
      <c r="E5" s="34" t="s">
        <v>168</v>
      </c>
      <c r="F5" s="1"/>
    </row>
    <row r="6" spans="1:6" x14ac:dyDescent="0.3">
      <c r="A6" s="35" t="s">
        <v>40</v>
      </c>
      <c r="B6" s="35" t="s">
        <v>16</v>
      </c>
      <c r="C6" s="19">
        <v>1.91</v>
      </c>
      <c r="D6" s="20">
        <v>0.5</v>
      </c>
      <c r="E6" s="19">
        <v>1.17</v>
      </c>
      <c r="F6" s="1"/>
    </row>
    <row r="7" spans="1:6" x14ac:dyDescent="0.3">
      <c r="A7" s="35" t="s">
        <v>12</v>
      </c>
      <c r="B7" s="35" t="s">
        <v>16</v>
      </c>
      <c r="C7" s="19">
        <v>3.34</v>
      </c>
      <c r="D7" s="18">
        <v>3</v>
      </c>
      <c r="E7" s="19">
        <v>0.41</v>
      </c>
      <c r="F7" s="1"/>
    </row>
    <row r="8" spans="1:6" x14ac:dyDescent="0.3">
      <c r="A8" s="35" t="s">
        <v>41</v>
      </c>
      <c r="B8" s="35" t="s">
        <v>16</v>
      </c>
      <c r="C8" s="19">
        <v>0.79</v>
      </c>
      <c r="D8" s="18">
        <v>1</v>
      </c>
      <c r="E8" s="19">
        <v>0.53</v>
      </c>
      <c r="F8" s="1"/>
    </row>
    <row r="9" spans="1:6" x14ac:dyDescent="0.3">
      <c r="A9" s="35" t="s">
        <v>17</v>
      </c>
      <c r="B9" s="35" t="s">
        <v>14</v>
      </c>
      <c r="C9" s="19">
        <v>0.22</v>
      </c>
      <c r="D9" s="18">
        <v>15</v>
      </c>
      <c r="E9" s="19">
        <v>7.0000000000000007E-2</v>
      </c>
      <c r="F9" s="1"/>
    </row>
    <row r="10" spans="1:6" x14ac:dyDescent="0.3">
      <c r="A10" s="35" t="s">
        <v>17</v>
      </c>
      <c r="B10" s="35" t="s">
        <v>16</v>
      </c>
      <c r="C10" s="19">
        <v>0.2</v>
      </c>
      <c r="D10" s="18">
        <v>3</v>
      </c>
      <c r="E10" s="19">
        <v>0.15</v>
      </c>
      <c r="F10" s="1"/>
    </row>
    <row r="11" spans="1:6" x14ac:dyDescent="0.3">
      <c r="A11" s="35" t="s">
        <v>92</v>
      </c>
      <c r="B11" s="35" t="s">
        <v>14</v>
      </c>
      <c r="C11" s="19">
        <v>0.08</v>
      </c>
      <c r="D11" s="18">
        <v>8</v>
      </c>
      <c r="E11" s="34" t="s">
        <v>93</v>
      </c>
      <c r="F11" s="1"/>
    </row>
    <row r="12" spans="1:6" x14ac:dyDescent="0.3">
      <c r="A12" s="35" t="s">
        <v>92</v>
      </c>
      <c r="B12" s="35" t="s">
        <v>16</v>
      </c>
      <c r="C12" s="19">
        <v>0.24</v>
      </c>
      <c r="D12" s="18">
        <v>4</v>
      </c>
      <c r="E12" s="23">
        <v>-0.12</v>
      </c>
      <c r="F12" s="1"/>
    </row>
    <row r="13" spans="1:6" x14ac:dyDescent="0.3">
      <c r="A13" s="35" t="s">
        <v>94</v>
      </c>
      <c r="B13" s="35" t="s">
        <v>14</v>
      </c>
      <c r="C13" s="19">
        <v>0.26</v>
      </c>
      <c r="D13" s="18">
        <v>25</v>
      </c>
      <c r="E13" s="19">
        <v>0.1</v>
      </c>
      <c r="F13" s="1"/>
    </row>
    <row r="14" spans="1:6" x14ac:dyDescent="0.3">
      <c r="A14" s="35" t="s">
        <v>94</v>
      </c>
      <c r="B14" s="35" t="s">
        <v>16</v>
      </c>
      <c r="C14" s="19">
        <v>0.18</v>
      </c>
      <c r="D14" s="18">
        <v>3</v>
      </c>
      <c r="E14" s="19">
        <v>0.13</v>
      </c>
      <c r="F14" s="1"/>
    </row>
    <row r="15" spans="1:6" x14ac:dyDescent="0.3">
      <c r="A15" s="35" t="s">
        <v>111</v>
      </c>
      <c r="B15" s="35" t="s">
        <v>14</v>
      </c>
      <c r="C15" s="34" t="s">
        <v>93</v>
      </c>
      <c r="D15" s="18">
        <v>15</v>
      </c>
      <c r="E15" s="34" t="s">
        <v>93</v>
      </c>
      <c r="F15" s="1"/>
    </row>
    <row r="16" spans="1:6" x14ac:dyDescent="0.3">
      <c r="A16" s="35" t="s">
        <v>112</v>
      </c>
      <c r="B16" s="35" t="s">
        <v>16</v>
      </c>
      <c r="C16" s="19">
        <v>0.17</v>
      </c>
      <c r="D16" s="18">
        <v>3</v>
      </c>
      <c r="E16" s="19">
        <v>0.17</v>
      </c>
      <c r="F16" s="1"/>
    </row>
    <row r="17" spans="1:6" x14ac:dyDescent="0.3">
      <c r="A17" s="35" t="s">
        <v>95</v>
      </c>
      <c r="B17" s="35" t="s">
        <v>14</v>
      </c>
      <c r="C17" s="19">
        <v>0.31</v>
      </c>
      <c r="D17" s="18">
        <v>10</v>
      </c>
      <c r="E17" s="34" t="s">
        <v>169</v>
      </c>
      <c r="F17" s="1"/>
    </row>
    <row r="18" spans="1:6" ht="13" x14ac:dyDescent="0.3">
      <c r="A18" s="282" t="s">
        <v>96</v>
      </c>
      <c r="B18" s="283"/>
      <c r="C18" s="283"/>
      <c r="D18" s="283"/>
      <c r="E18" s="284"/>
      <c r="F18" s="1"/>
    </row>
    <row r="19" spans="1:6" ht="13" x14ac:dyDescent="0.3">
      <c r="A19" s="285" t="s">
        <v>97</v>
      </c>
      <c r="B19" s="286"/>
      <c r="C19" s="286"/>
      <c r="D19" s="286"/>
      <c r="E19" s="287"/>
      <c r="F19" s="1"/>
    </row>
    <row r="20" spans="1:6" ht="13" x14ac:dyDescent="0.3">
      <c r="A20" s="285" t="s">
        <v>98</v>
      </c>
      <c r="B20" s="286"/>
      <c r="C20" s="286"/>
      <c r="D20" s="286"/>
      <c r="E20" s="287"/>
      <c r="F20" s="1"/>
    </row>
    <row r="21" spans="1:6" x14ac:dyDescent="0.3">
      <c r="A21" s="32" t="s">
        <v>99</v>
      </c>
      <c r="B21" s="1"/>
      <c r="C21" s="1"/>
      <c r="D21" s="1"/>
      <c r="E21" s="1"/>
      <c r="F21" s="1"/>
    </row>
    <row r="22" spans="1:6" x14ac:dyDescent="0.3">
      <c r="A22" s="32" t="s">
        <v>100</v>
      </c>
      <c r="B22" s="1"/>
      <c r="C22" s="1"/>
      <c r="D22" s="1"/>
      <c r="E22" s="1"/>
      <c r="F22" s="1"/>
    </row>
    <row r="23" spans="1:6" ht="50" customHeight="1" x14ac:dyDescent="0.3">
      <c r="A23" s="288" t="s">
        <v>170</v>
      </c>
      <c r="B23" s="288"/>
      <c r="C23" s="288"/>
      <c r="D23" s="288"/>
      <c r="E23" s="288"/>
      <c r="F23" s="1"/>
    </row>
  </sheetData>
  <mergeCells count="4">
    <mergeCell ref="A18:E18"/>
    <mergeCell ref="A19:E19"/>
    <mergeCell ref="A20:E20"/>
    <mergeCell ref="A23:E2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9"/>
  <sheetViews>
    <sheetView workbookViewId="0"/>
  </sheetViews>
  <sheetFormatPr defaultRowHeight="12.5" x14ac:dyDescent="0.3"/>
  <cols>
    <col min="1" max="1" width="21" style="30" customWidth="1"/>
    <col min="2" max="2" width="14.69921875" style="30" customWidth="1"/>
    <col min="3" max="4" width="12.296875" style="30" customWidth="1"/>
    <col min="5" max="5" width="12.3984375" style="30" customWidth="1"/>
    <col min="6" max="6" width="18.8984375" style="30" customWidth="1"/>
    <col min="7" max="16384" width="8.796875" style="30"/>
  </cols>
  <sheetData>
    <row r="1" spans="1:7" ht="13" x14ac:dyDescent="0.3">
      <c r="A1" s="38" t="s">
        <v>288</v>
      </c>
      <c r="B1" s="1"/>
      <c r="C1" s="1"/>
      <c r="D1" s="1"/>
      <c r="E1" s="1"/>
      <c r="F1" s="1"/>
      <c r="G1" s="1"/>
    </row>
    <row r="2" spans="1:7" s="33" customFormat="1" ht="65" x14ac:dyDescent="0.3">
      <c r="A2" s="42" t="s">
        <v>50</v>
      </c>
      <c r="B2" s="39" t="s">
        <v>69</v>
      </c>
      <c r="C2" s="39" t="s">
        <v>157</v>
      </c>
      <c r="D2" s="39" t="s">
        <v>158</v>
      </c>
      <c r="E2" s="39" t="s">
        <v>78</v>
      </c>
      <c r="F2" s="39" t="s">
        <v>159</v>
      </c>
      <c r="G2" s="10"/>
    </row>
    <row r="3" spans="1:7" ht="25" x14ac:dyDescent="0.3">
      <c r="A3" s="37" t="s">
        <v>79</v>
      </c>
      <c r="B3" s="35" t="s">
        <v>14</v>
      </c>
      <c r="C3" s="18">
        <v>20</v>
      </c>
      <c r="D3" s="20">
        <v>10.199999999999999</v>
      </c>
      <c r="E3" s="22">
        <v>41274</v>
      </c>
      <c r="F3" s="20">
        <v>2</v>
      </c>
      <c r="G3" s="1"/>
    </row>
    <row r="4" spans="1:7" x14ac:dyDescent="0.3">
      <c r="A4" s="289" t="s">
        <v>80</v>
      </c>
      <c r="B4" s="291" t="s">
        <v>81</v>
      </c>
      <c r="C4" s="35" t="s">
        <v>82</v>
      </c>
      <c r="D4" s="35" t="s">
        <v>160</v>
      </c>
      <c r="E4" s="22">
        <v>40543</v>
      </c>
      <c r="F4" s="35" t="s">
        <v>161</v>
      </c>
      <c r="G4" s="1"/>
    </row>
    <row r="5" spans="1:7" x14ac:dyDescent="0.3">
      <c r="A5" s="290"/>
      <c r="B5" s="292"/>
      <c r="C5" s="36" t="s">
        <v>83</v>
      </c>
      <c r="D5" s="34" t="s">
        <v>84</v>
      </c>
      <c r="E5" s="22">
        <v>41639</v>
      </c>
      <c r="F5" s="35" t="s">
        <v>162</v>
      </c>
      <c r="G5" s="1"/>
    </row>
    <row r="6" spans="1:7" ht="26" x14ac:dyDescent="0.3">
      <c r="A6" s="43" t="s">
        <v>85</v>
      </c>
      <c r="B6" s="293" t="s">
        <v>86</v>
      </c>
      <c r="C6" s="294"/>
      <c r="D6" s="294"/>
      <c r="E6" s="294"/>
      <c r="F6" s="295"/>
      <c r="G6" s="1"/>
    </row>
    <row r="7" spans="1:7" ht="39" x14ac:dyDescent="0.3">
      <c r="A7" s="42" t="s">
        <v>87</v>
      </c>
      <c r="B7" s="279" t="s">
        <v>88</v>
      </c>
      <c r="C7" s="280"/>
      <c r="D7" s="280"/>
      <c r="E7" s="280"/>
      <c r="F7" s="281"/>
      <c r="G7" s="1"/>
    </row>
    <row r="8" spans="1:7" x14ac:dyDescent="0.3">
      <c r="A8" s="32" t="s">
        <v>89</v>
      </c>
      <c r="B8" s="1"/>
      <c r="C8" s="1"/>
      <c r="D8" s="1"/>
      <c r="E8" s="1"/>
      <c r="F8" s="1"/>
      <c r="G8" s="1"/>
    </row>
    <row r="9" spans="1:7" x14ac:dyDescent="0.3">
      <c r="A9" s="32" t="s">
        <v>163</v>
      </c>
      <c r="B9" s="1"/>
      <c r="C9" s="1"/>
      <c r="D9" s="1"/>
      <c r="E9" s="1"/>
      <c r="F9" s="1"/>
      <c r="G9" s="1"/>
    </row>
  </sheetData>
  <mergeCells count="4">
    <mergeCell ref="A4:A5"/>
    <mergeCell ref="B4:B5"/>
    <mergeCell ref="B6:F6"/>
    <mergeCell ref="B7:F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G37"/>
  <sheetViews>
    <sheetView workbookViewId="0">
      <selection activeCell="I10" sqref="I10"/>
    </sheetView>
  </sheetViews>
  <sheetFormatPr defaultRowHeight="12.5" x14ac:dyDescent="0.3"/>
  <cols>
    <col min="1" max="1" width="22.19921875" style="30" customWidth="1"/>
    <col min="2" max="2" width="20.59765625" style="30" customWidth="1"/>
    <col min="3" max="3" width="24.19921875" style="31" customWidth="1"/>
    <col min="4" max="4" width="12.3984375" style="30" customWidth="1"/>
    <col min="5" max="5" width="11.796875" style="30" customWidth="1"/>
    <col min="6" max="6" width="21.296875" style="30" customWidth="1"/>
    <col min="7" max="16384" width="8.796875" style="30"/>
  </cols>
  <sheetData>
    <row r="1" spans="1:7" ht="13" x14ac:dyDescent="0.3">
      <c r="A1" s="38" t="s">
        <v>288</v>
      </c>
      <c r="B1" s="1"/>
      <c r="C1" s="2"/>
      <c r="D1" s="1"/>
      <c r="E1" s="1"/>
      <c r="F1" s="1"/>
      <c r="G1" s="1"/>
    </row>
    <row r="2" spans="1:7" s="33" customFormat="1" ht="52" x14ac:dyDescent="0.3">
      <c r="A2" s="279" t="s">
        <v>50</v>
      </c>
      <c r="B2" s="281"/>
      <c r="C2" s="39" t="s">
        <v>69</v>
      </c>
      <c r="D2" s="39" t="s">
        <v>132</v>
      </c>
      <c r="E2" s="39" t="s">
        <v>133</v>
      </c>
      <c r="F2" s="39" t="s">
        <v>134</v>
      </c>
      <c r="G2" s="10"/>
    </row>
    <row r="3" spans="1:7" x14ac:dyDescent="0.3">
      <c r="A3" s="300" t="s">
        <v>135</v>
      </c>
      <c r="B3" s="301"/>
      <c r="C3" s="34" t="s">
        <v>52</v>
      </c>
      <c r="D3" s="18">
        <v>35</v>
      </c>
      <c r="E3" s="19">
        <v>0.62</v>
      </c>
      <c r="F3" s="19">
        <v>0.11</v>
      </c>
      <c r="G3" s="1"/>
    </row>
    <row r="4" spans="1:7" x14ac:dyDescent="0.3">
      <c r="A4" s="296" t="s">
        <v>136</v>
      </c>
      <c r="B4" s="297"/>
      <c r="C4" s="34" t="s">
        <v>14</v>
      </c>
      <c r="D4" s="18">
        <v>5</v>
      </c>
      <c r="E4" s="19">
        <v>0.32</v>
      </c>
      <c r="F4" s="19">
        <v>7.0000000000000007E-2</v>
      </c>
      <c r="G4" s="1"/>
    </row>
    <row r="5" spans="1:7" x14ac:dyDescent="0.3">
      <c r="A5" s="298"/>
      <c r="B5" s="299"/>
      <c r="C5" s="45" t="s">
        <v>81</v>
      </c>
      <c r="D5" s="18">
        <v>1</v>
      </c>
      <c r="E5" s="19">
        <v>0.28999999999999998</v>
      </c>
      <c r="F5" s="19">
        <v>7.0000000000000007E-2</v>
      </c>
      <c r="G5" s="1"/>
    </row>
    <row r="6" spans="1:7" x14ac:dyDescent="0.3">
      <c r="A6" s="296" t="s">
        <v>137</v>
      </c>
      <c r="B6" s="297"/>
      <c r="C6" s="34" t="s">
        <v>14</v>
      </c>
      <c r="D6" s="18">
        <v>17</v>
      </c>
      <c r="E6" s="19">
        <v>0.27</v>
      </c>
      <c r="F6" s="19">
        <v>0.08</v>
      </c>
      <c r="G6" s="1"/>
    </row>
    <row r="7" spans="1:7" x14ac:dyDescent="0.3">
      <c r="A7" s="298"/>
      <c r="B7" s="299"/>
      <c r="C7" s="34" t="s">
        <v>81</v>
      </c>
      <c r="D7" s="18">
        <v>3</v>
      </c>
      <c r="E7" s="19">
        <v>0.01</v>
      </c>
      <c r="F7" s="19">
        <v>0</v>
      </c>
      <c r="G7" s="1"/>
    </row>
    <row r="8" spans="1:7" x14ac:dyDescent="0.3">
      <c r="A8" s="300" t="s">
        <v>138</v>
      </c>
      <c r="B8" s="301"/>
      <c r="C8" s="34" t="s">
        <v>81</v>
      </c>
      <c r="D8" s="18">
        <v>1</v>
      </c>
      <c r="E8" s="19">
        <v>0.18</v>
      </c>
      <c r="F8" s="19">
        <v>0.08</v>
      </c>
      <c r="G8" s="1"/>
    </row>
    <row r="9" spans="1:7" ht="25" x14ac:dyDescent="0.3">
      <c r="A9" s="300" t="s">
        <v>139</v>
      </c>
      <c r="B9" s="301"/>
      <c r="C9" s="34" t="s">
        <v>52</v>
      </c>
      <c r="D9" s="35" t="s">
        <v>70</v>
      </c>
      <c r="E9" s="19">
        <v>0.52</v>
      </c>
      <c r="F9" s="19">
        <v>0.21</v>
      </c>
      <c r="G9" s="1"/>
    </row>
    <row r="10" spans="1:7" x14ac:dyDescent="0.3">
      <c r="A10" s="300" t="s">
        <v>140</v>
      </c>
      <c r="B10" s="301"/>
      <c r="C10" s="34" t="s">
        <v>52</v>
      </c>
      <c r="D10" s="18">
        <v>1</v>
      </c>
      <c r="E10" s="19">
        <v>0.11</v>
      </c>
      <c r="F10" s="19">
        <v>7.0000000000000007E-2</v>
      </c>
      <c r="G10" s="1"/>
    </row>
    <row r="11" spans="1:7" x14ac:dyDescent="0.3">
      <c r="A11" s="300" t="s">
        <v>141</v>
      </c>
      <c r="B11" s="301"/>
      <c r="C11" s="34" t="s">
        <v>52</v>
      </c>
      <c r="D11" s="18">
        <v>70</v>
      </c>
      <c r="E11" s="19">
        <v>0.06</v>
      </c>
      <c r="F11" s="19">
        <v>0.01</v>
      </c>
      <c r="G11" s="1"/>
    </row>
    <row r="12" spans="1:7" x14ac:dyDescent="0.3">
      <c r="A12" s="300" t="s">
        <v>142</v>
      </c>
      <c r="B12" s="301"/>
      <c r="C12" s="34" t="s">
        <v>14</v>
      </c>
      <c r="D12" s="18">
        <v>10</v>
      </c>
      <c r="E12" s="19">
        <v>0.33</v>
      </c>
      <c r="F12" s="19">
        <v>0.03</v>
      </c>
      <c r="G12" s="1"/>
    </row>
    <row r="13" spans="1:7" x14ac:dyDescent="0.3">
      <c r="A13" s="300" t="s">
        <v>143</v>
      </c>
      <c r="B13" s="301"/>
      <c r="C13" s="34" t="s">
        <v>52</v>
      </c>
      <c r="D13" s="20">
        <v>0.2</v>
      </c>
      <c r="E13" s="19">
        <v>0.38</v>
      </c>
      <c r="F13" s="19">
        <v>0.14000000000000001</v>
      </c>
      <c r="G13" s="1"/>
    </row>
    <row r="14" spans="1:7" x14ac:dyDescent="0.3">
      <c r="A14" s="296" t="s">
        <v>144</v>
      </c>
      <c r="B14" s="297"/>
      <c r="C14" s="302" t="s">
        <v>52</v>
      </c>
      <c r="D14" s="34" t="s">
        <v>145</v>
      </c>
      <c r="E14" s="19">
        <v>4.08</v>
      </c>
      <c r="F14" s="19">
        <v>2.04</v>
      </c>
      <c r="G14" s="1"/>
    </row>
    <row r="15" spans="1:7" x14ac:dyDescent="0.3">
      <c r="A15" s="298"/>
      <c r="B15" s="299"/>
      <c r="C15" s="303"/>
      <c r="D15" s="34" t="s">
        <v>146</v>
      </c>
      <c r="E15" s="36"/>
      <c r="F15" s="19">
        <v>1.27</v>
      </c>
      <c r="G15" s="1"/>
    </row>
    <row r="16" spans="1:7" x14ac:dyDescent="0.3">
      <c r="A16" s="296" t="s">
        <v>147</v>
      </c>
      <c r="B16" s="297"/>
      <c r="C16" s="34" t="s">
        <v>14</v>
      </c>
      <c r="D16" s="18">
        <v>25</v>
      </c>
      <c r="E16" s="34" t="s">
        <v>53</v>
      </c>
      <c r="F16" s="19">
        <v>0</v>
      </c>
      <c r="G16" s="1"/>
    </row>
    <row r="17" spans="1:7" x14ac:dyDescent="0.3">
      <c r="A17" s="298"/>
      <c r="B17" s="299"/>
      <c r="C17" s="34" t="s">
        <v>81</v>
      </c>
      <c r="D17" s="18">
        <v>6</v>
      </c>
      <c r="E17" s="19">
        <v>0.12</v>
      </c>
      <c r="F17" s="19">
        <v>0.03</v>
      </c>
      <c r="G17" s="1"/>
    </row>
    <row r="18" spans="1:7" x14ac:dyDescent="0.3">
      <c r="A18" s="300" t="s">
        <v>148</v>
      </c>
      <c r="B18" s="301"/>
      <c r="C18" s="34" t="s">
        <v>52</v>
      </c>
      <c r="D18" s="18">
        <v>25</v>
      </c>
      <c r="E18" s="19">
        <v>0.4</v>
      </c>
      <c r="F18" s="19">
        <v>0.15</v>
      </c>
      <c r="G18" s="1"/>
    </row>
    <row r="19" spans="1:7" ht="32.5" customHeight="1" x14ac:dyDescent="0.3">
      <c r="A19" s="300" t="s">
        <v>149</v>
      </c>
      <c r="B19" s="301"/>
      <c r="C19" s="34" t="s">
        <v>52</v>
      </c>
      <c r="D19" s="34" t="s">
        <v>150</v>
      </c>
      <c r="E19" s="21">
        <v>10.89</v>
      </c>
      <c r="F19" s="19">
        <v>0.41</v>
      </c>
      <c r="G19" s="1"/>
    </row>
    <row r="20" spans="1:7" x14ac:dyDescent="0.3">
      <c r="A20" s="300" t="s">
        <v>151</v>
      </c>
      <c r="B20" s="301"/>
      <c r="C20" s="34" t="s">
        <v>52</v>
      </c>
      <c r="D20" s="18">
        <v>1</v>
      </c>
      <c r="E20" s="18">
        <v>0</v>
      </c>
      <c r="F20" s="18">
        <v>0</v>
      </c>
      <c r="G20" s="1"/>
    </row>
    <row r="21" spans="1:7" x14ac:dyDescent="0.3">
      <c r="A21" s="291" t="s">
        <v>54</v>
      </c>
      <c r="B21" s="35" t="s">
        <v>152</v>
      </c>
      <c r="C21" s="34" t="s">
        <v>81</v>
      </c>
      <c r="D21" s="18">
        <v>3</v>
      </c>
      <c r="E21" s="20">
        <v>1.9</v>
      </c>
      <c r="F21" s="19">
        <v>0.22</v>
      </c>
      <c r="G21" s="1"/>
    </row>
    <row r="22" spans="1:7" ht="25" x14ac:dyDescent="0.3">
      <c r="A22" s="292"/>
      <c r="B22" s="35" t="s">
        <v>153</v>
      </c>
      <c r="C22" s="34" t="s">
        <v>81</v>
      </c>
      <c r="D22" s="20">
        <v>1.5</v>
      </c>
      <c r="E22" s="19">
        <v>0.68</v>
      </c>
      <c r="F22" s="19">
        <v>0.12</v>
      </c>
      <c r="G22" s="1"/>
    </row>
    <row r="23" spans="1:7" x14ac:dyDescent="0.3">
      <c r="A23" s="296" t="s">
        <v>154</v>
      </c>
      <c r="B23" s="297"/>
      <c r="C23" s="34" t="s">
        <v>14</v>
      </c>
      <c r="D23" s="18">
        <v>15</v>
      </c>
      <c r="E23" s="19">
        <v>0.76</v>
      </c>
      <c r="F23" s="19">
        <v>0.24</v>
      </c>
      <c r="G23" s="1"/>
    </row>
    <row r="24" spans="1:7" x14ac:dyDescent="0.3">
      <c r="A24" s="298"/>
      <c r="B24" s="299"/>
      <c r="C24" s="34" t="s">
        <v>81</v>
      </c>
      <c r="D24" s="18">
        <v>3</v>
      </c>
      <c r="E24" s="19">
        <v>0.28999999999999998</v>
      </c>
      <c r="F24" s="19">
        <v>0.05</v>
      </c>
      <c r="G24" s="1"/>
    </row>
    <row r="25" spans="1:7" x14ac:dyDescent="0.3">
      <c r="A25" s="296" t="s">
        <v>155</v>
      </c>
      <c r="B25" s="297"/>
      <c r="C25" s="34" t="s">
        <v>14</v>
      </c>
      <c r="D25" s="18">
        <v>8</v>
      </c>
      <c r="E25" s="19">
        <v>0.01</v>
      </c>
      <c r="F25" s="19">
        <v>0</v>
      </c>
      <c r="G25" s="1"/>
    </row>
    <row r="26" spans="1:7" x14ac:dyDescent="0.3">
      <c r="A26" s="298"/>
      <c r="B26" s="299"/>
      <c r="C26" s="34" t="s">
        <v>71</v>
      </c>
      <c r="D26" s="18">
        <v>2</v>
      </c>
      <c r="E26" s="19">
        <v>0.14000000000000001</v>
      </c>
      <c r="F26" s="19">
        <v>0.06</v>
      </c>
      <c r="G26" s="1"/>
    </row>
    <row r="27" spans="1:7" x14ac:dyDescent="0.3">
      <c r="A27" s="300" t="s">
        <v>156</v>
      </c>
      <c r="B27" s="301"/>
      <c r="C27" s="34" t="s">
        <v>52</v>
      </c>
      <c r="D27" s="18">
        <v>75</v>
      </c>
      <c r="E27" s="19">
        <v>0.23</v>
      </c>
      <c r="F27" s="19">
        <v>0.04</v>
      </c>
      <c r="G27" s="1"/>
    </row>
    <row r="28" spans="1:7" ht="13" x14ac:dyDescent="0.3">
      <c r="A28" s="285" t="s">
        <v>55</v>
      </c>
      <c r="B28" s="287"/>
      <c r="C28" s="282" t="s">
        <v>56</v>
      </c>
      <c r="D28" s="283"/>
      <c r="E28" s="283"/>
      <c r="F28" s="284"/>
      <c r="G28" s="1"/>
    </row>
    <row r="29" spans="1:7" ht="13" x14ac:dyDescent="0.3">
      <c r="A29" s="285" t="s">
        <v>72</v>
      </c>
      <c r="B29" s="287"/>
      <c r="C29" s="285" t="s">
        <v>73</v>
      </c>
      <c r="D29" s="286"/>
      <c r="E29" s="286"/>
      <c r="F29" s="287"/>
      <c r="G29" s="1"/>
    </row>
    <row r="32" spans="1:7" x14ac:dyDescent="0.3">
      <c r="A32" s="32" t="s">
        <v>74</v>
      </c>
    </row>
    <row r="33" spans="1:1" x14ac:dyDescent="0.3">
      <c r="A33" s="32" t="s">
        <v>75</v>
      </c>
    </row>
    <row r="34" spans="1:1" x14ac:dyDescent="0.3">
      <c r="A34" s="32" t="s">
        <v>224</v>
      </c>
    </row>
    <row r="35" spans="1:1" x14ac:dyDescent="0.3">
      <c r="A35" s="32" t="s">
        <v>223</v>
      </c>
    </row>
    <row r="36" spans="1:1" x14ac:dyDescent="0.3">
      <c r="A36" s="32" t="s">
        <v>76</v>
      </c>
    </row>
    <row r="37" spans="1:1" x14ac:dyDescent="0.3">
      <c r="A37" s="32" t="s">
        <v>77</v>
      </c>
    </row>
  </sheetData>
  <mergeCells count="24">
    <mergeCell ref="C14:C15"/>
    <mergeCell ref="A2:B2"/>
    <mergeCell ref="A3:B3"/>
    <mergeCell ref="A4:B5"/>
    <mergeCell ref="A6:B7"/>
    <mergeCell ref="A8:B8"/>
    <mergeCell ref="A9:B9"/>
    <mergeCell ref="A23:B24"/>
    <mergeCell ref="A10:B10"/>
    <mergeCell ref="A11:B11"/>
    <mergeCell ref="A12:B12"/>
    <mergeCell ref="A13:B13"/>
    <mergeCell ref="A14:B15"/>
    <mergeCell ref="A16:B17"/>
    <mergeCell ref="A18:B18"/>
    <mergeCell ref="A19:B19"/>
    <mergeCell ref="A20:B20"/>
    <mergeCell ref="A21:A22"/>
    <mergeCell ref="A25:B26"/>
    <mergeCell ref="A27:B27"/>
    <mergeCell ref="A28:B28"/>
    <mergeCell ref="C28:F28"/>
    <mergeCell ref="A29:B29"/>
    <mergeCell ref="C29:F2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F26"/>
  <sheetViews>
    <sheetView workbookViewId="0">
      <selection activeCell="H15" sqref="H15"/>
    </sheetView>
  </sheetViews>
  <sheetFormatPr defaultRowHeight="12.5" x14ac:dyDescent="0.3"/>
  <cols>
    <col min="1" max="1" width="11.19921875" style="48" customWidth="1"/>
    <col min="2" max="2" width="15.19921875" style="48" customWidth="1"/>
    <col min="3" max="3" width="9.296875" style="48" customWidth="1"/>
    <col min="4" max="4" width="13.09765625" style="48" customWidth="1"/>
    <col min="5" max="5" width="14.19921875" style="48" bestFit="1" customWidth="1"/>
    <col min="6" max="16384" width="8.796875" style="48"/>
  </cols>
  <sheetData>
    <row r="1" spans="1:6" ht="13" x14ac:dyDescent="0.25">
      <c r="A1" s="304" t="s">
        <v>19</v>
      </c>
      <c r="B1" s="304"/>
      <c r="C1" s="304"/>
      <c r="D1" s="49"/>
      <c r="E1" s="49"/>
      <c r="F1" s="49"/>
    </row>
    <row r="2" spans="1:6" x14ac:dyDescent="0.25">
      <c r="A2" s="50"/>
      <c r="B2" s="49"/>
      <c r="C2" s="49"/>
      <c r="D2" s="49"/>
      <c r="E2" s="49"/>
      <c r="F2" s="49"/>
    </row>
    <row r="3" spans="1:6" ht="13" x14ac:dyDescent="0.25">
      <c r="A3" s="44"/>
      <c r="B3" s="51" t="s">
        <v>125</v>
      </c>
      <c r="C3" s="52" t="s">
        <v>123</v>
      </c>
      <c r="D3" s="49"/>
      <c r="E3" s="49"/>
      <c r="F3" s="49"/>
    </row>
    <row r="4" spans="1:6" ht="13" x14ac:dyDescent="0.25">
      <c r="A4" s="53" t="s">
        <v>20</v>
      </c>
      <c r="B4" s="54">
        <v>308745538</v>
      </c>
      <c r="D4" s="49"/>
      <c r="E4" s="49"/>
      <c r="F4" s="49"/>
    </row>
    <row r="5" spans="1:6" ht="13" x14ac:dyDescent="0.25">
      <c r="A5" s="55" t="s">
        <v>126</v>
      </c>
      <c r="B5" s="56"/>
      <c r="C5" s="44"/>
      <c r="D5" s="49"/>
      <c r="E5" s="49"/>
      <c r="F5" s="49"/>
    </row>
    <row r="6" spans="1:6" x14ac:dyDescent="0.25">
      <c r="A6" s="57" t="s">
        <v>21</v>
      </c>
      <c r="B6" s="58">
        <v>3574097</v>
      </c>
      <c r="C6" s="59">
        <f t="shared" ref="C6:C18" si="0">+B6/$B$4</f>
        <v>1.1576189969100056E-2</v>
      </c>
      <c r="D6" s="49"/>
      <c r="F6" s="49"/>
    </row>
    <row r="7" spans="1:6" x14ac:dyDescent="0.25">
      <c r="A7" s="57" t="s">
        <v>22</v>
      </c>
      <c r="B7" s="58">
        <v>601723</v>
      </c>
      <c r="C7" s="59">
        <f t="shared" si="0"/>
        <v>1.9489285704268218E-3</v>
      </c>
      <c r="D7" s="49"/>
      <c r="E7" s="49"/>
      <c r="F7" s="49"/>
    </row>
    <row r="8" spans="1:6" x14ac:dyDescent="0.25">
      <c r="A8" s="57" t="s">
        <v>23</v>
      </c>
      <c r="B8" s="58">
        <v>897934</v>
      </c>
      <c r="C8" s="59">
        <f t="shared" si="0"/>
        <v>2.9083302897805765E-3</v>
      </c>
      <c r="D8" s="49"/>
      <c r="E8" s="49"/>
      <c r="F8" s="49"/>
    </row>
    <row r="9" spans="1:6" x14ac:dyDescent="0.25">
      <c r="A9" s="57" t="s">
        <v>24</v>
      </c>
      <c r="B9" s="58">
        <v>6547629</v>
      </c>
      <c r="C9" s="59">
        <f t="shared" si="0"/>
        <v>2.120720202926463E-2</v>
      </c>
      <c r="D9" s="49"/>
      <c r="E9" s="49"/>
      <c r="F9" s="49"/>
    </row>
    <row r="10" spans="1:6" x14ac:dyDescent="0.25">
      <c r="A10" s="57" t="s">
        <v>25</v>
      </c>
      <c r="B10" s="58">
        <v>1328361</v>
      </c>
      <c r="C10" s="59">
        <f t="shared" si="0"/>
        <v>4.3024459838509471E-3</v>
      </c>
      <c r="D10" s="49"/>
      <c r="E10" s="49"/>
      <c r="F10" s="49"/>
    </row>
    <row r="11" spans="1:6" x14ac:dyDescent="0.25">
      <c r="A11" s="57" t="s">
        <v>26</v>
      </c>
      <c r="B11" s="58">
        <v>5773552</v>
      </c>
      <c r="C11" s="59">
        <f t="shared" si="0"/>
        <v>1.8700033812310512E-2</v>
      </c>
      <c r="D11" s="49"/>
      <c r="E11" s="49"/>
      <c r="F11" s="49"/>
    </row>
    <row r="12" spans="1:6" x14ac:dyDescent="0.25">
      <c r="A12" s="57" t="s">
        <v>27</v>
      </c>
      <c r="B12" s="58">
        <v>8791894</v>
      </c>
      <c r="C12" s="59">
        <f t="shared" si="0"/>
        <v>2.8476181573189246E-2</v>
      </c>
      <c r="D12" s="49"/>
      <c r="E12" s="49"/>
      <c r="F12" s="49"/>
    </row>
    <row r="13" spans="1:6" x14ac:dyDescent="0.25">
      <c r="A13" s="57" t="s">
        <v>28</v>
      </c>
      <c r="B13" s="58">
        <v>1316470</v>
      </c>
      <c r="C13" s="59">
        <f t="shared" si="0"/>
        <v>4.263932066930794E-3</v>
      </c>
      <c r="D13" s="49"/>
      <c r="E13" s="49"/>
      <c r="F13" s="49"/>
    </row>
    <row r="14" spans="1:6" x14ac:dyDescent="0.25">
      <c r="A14" s="57" t="s">
        <v>29</v>
      </c>
      <c r="B14" s="58">
        <v>19378102</v>
      </c>
      <c r="C14" s="59">
        <f t="shared" si="0"/>
        <v>6.2763990454819146E-2</v>
      </c>
      <c r="D14" s="49"/>
      <c r="E14" s="49"/>
      <c r="F14" s="49"/>
    </row>
    <row r="15" spans="1:6" x14ac:dyDescent="0.25">
      <c r="A15" s="57" t="s">
        <v>30</v>
      </c>
      <c r="B15" s="58">
        <v>12702379</v>
      </c>
      <c r="C15" s="59">
        <f t="shared" si="0"/>
        <v>4.1141903077478642E-2</v>
      </c>
      <c r="D15" s="49"/>
      <c r="E15" s="49"/>
      <c r="F15" s="49"/>
    </row>
    <row r="16" spans="1:6" x14ac:dyDescent="0.25">
      <c r="A16" s="57" t="s">
        <v>31</v>
      </c>
      <c r="B16" s="58">
        <v>1052567</v>
      </c>
      <c r="C16" s="59">
        <f t="shared" si="0"/>
        <v>3.4091731554028158E-3</v>
      </c>
      <c r="D16" s="49"/>
      <c r="E16" s="49"/>
      <c r="F16" s="49"/>
    </row>
    <row r="17" spans="1:6" x14ac:dyDescent="0.25">
      <c r="A17" s="57" t="s">
        <v>32</v>
      </c>
      <c r="B17" s="58">
        <v>8001024</v>
      </c>
      <c r="C17" s="59">
        <f t="shared" si="0"/>
        <v>2.5914622286784272E-2</v>
      </c>
      <c r="D17" s="49"/>
      <c r="E17" s="49"/>
      <c r="F17" s="49"/>
    </row>
    <row r="18" spans="1:6" x14ac:dyDescent="0.25">
      <c r="A18" s="57" t="s">
        <v>33</v>
      </c>
      <c r="B18" s="58">
        <v>625741</v>
      </c>
      <c r="C18" s="59">
        <f t="shared" si="0"/>
        <v>2.0267207877834982E-3</v>
      </c>
      <c r="D18" s="49"/>
      <c r="E18" s="49"/>
      <c r="F18" s="49"/>
    </row>
    <row r="19" spans="1:6" ht="13" x14ac:dyDescent="0.25">
      <c r="A19" s="86" t="s">
        <v>34</v>
      </c>
      <c r="B19" s="87">
        <f>SUM(B6:B18)</f>
        <v>70591473</v>
      </c>
      <c r="C19" s="88">
        <f>+B19/B4</f>
        <v>0.22863965405712194</v>
      </c>
      <c r="D19" s="89"/>
      <c r="F19" s="89"/>
    </row>
    <row r="20" spans="1:6" x14ac:dyDescent="0.25">
      <c r="A20" s="90" t="s">
        <v>35</v>
      </c>
      <c r="B20" s="91">
        <v>37253956</v>
      </c>
      <c r="C20" s="92">
        <f>+B20/$B$4</f>
        <v>0.12066233002531683</v>
      </c>
      <c r="D20" s="93"/>
    </row>
    <row r="21" spans="1:6" x14ac:dyDescent="0.25">
      <c r="A21" s="60" t="s">
        <v>124</v>
      </c>
      <c r="B21" s="58"/>
      <c r="C21" s="94">
        <f>B19/B20</f>
        <v>1.8948718627358663</v>
      </c>
      <c r="D21" s="181">
        <f>B19/B20</f>
        <v>1.8948718627358663</v>
      </c>
      <c r="F21" s="49"/>
    </row>
    <row r="22" spans="1:6" x14ac:dyDescent="0.25">
      <c r="A22" s="260"/>
      <c r="B22" s="261"/>
      <c r="C22" s="262"/>
      <c r="D22" s="89"/>
      <c r="F22" s="49"/>
    </row>
    <row r="23" spans="1:6" x14ac:dyDescent="0.25">
      <c r="A23" s="57"/>
      <c r="B23" s="56"/>
      <c r="C23" s="56"/>
      <c r="D23" s="49"/>
      <c r="E23" s="49"/>
      <c r="F23" s="49"/>
    </row>
    <row r="24" spans="1:6" ht="13" x14ac:dyDescent="0.25">
      <c r="A24" s="55" t="s">
        <v>127</v>
      </c>
      <c r="B24" s="56"/>
      <c r="C24" s="56"/>
      <c r="D24" s="49"/>
      <c r="E24" s="49"/>
      <c r="F24" s="49"/>
    </row>
    <row r="25" spans="1:6" x14ac:dyDescent="0.25">
      <c r="A25" s="50" t="s">
        <v>36</v>
      </c>
      <c r="B25" s="49"/>
      <c r="C25" s="49"/>
      <c r="D25" s="49"/>
      <c r="E25" s="49"/>
      <c r="F25" s="49"/>
    </row>
    <row r="26" spans="1:6" x14ac:dyDescent="0.25">
      <c r="A26" s="50" t="s">
        <v>37</v>
      </c>
      <c r="B26" s="49"/>
      <c r="C26" s="49"/>
      <c r="D26" s="49"/>
      <c r="E26" s="49"/>
      <c r="F26" s="49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CP Reductions</vt:lpstr>
      <vt:lpstr>CP CE</vt:lpstr>
      <vt:lpstr>CP Reductions by Category</vt:lpstr>
      <vt:lpstr>CP Reductions by State</vt:lpstr>
      <vt:lpstr>CARB 2013</vt:lpstr>
      <vt:lpstr>CARB 2010</vt:lpstr>
      <vt:lpstr>CARB 2009</vt:lpstr>
      <vt:lpstr>CARB 2008</vt:lpstr>
      <vt:lpstr>Population</vt:lpstr>
      <vt:lpstr>Type A Areas</vt:lpstr>
      <vt:lpstr>'CP CE'!Print_Area</vt:lpstr>
      <vt:lpstr>'CP Reductions'!Print_Area</vt:lpstr>
      <vt:lpstr>'CP Reductions by State'!Print_Area</vt:lpstr>
      <vt:lpstr>'CP CE'!Print_Titles</vt:lpstr>
      <vt:lpstr>'CP Reductions'!Print_Titles</vt:lpstr>
      <vt:lpstr>'CP Reductions by State'!Print_Titles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Judy.Rand@dep.nj.gov</dc:creator>
  <cp:lastModifiedBy>Rand, Judy</cp:lastModifiedBy>
  <cp:lastPrinted>2018-04-13T17:13:57Z</cp:lastPrinted>
  <dcterms:created xsi:type="dcterms:W3CDTF">2018-03-13T13:23:56Z</dcterms:created>
  <dcterms:modified xsi:type="dcterms:W3CDTF">2019-06-06T15:40:08Z</dcterms:modified>
</cp:coreProperties>
</file>